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showInkAnnotation="0" codeName="ThisWorkbook"/>
  <mc:AlternateContent xmlns:mc="http://schemas.openxmlformats.org/markup-compatibility/2006">
    <mc:Choice Requires="x15">
      <x15ac:absPath xmlns:x15ac="http://schemas.microsoft.com/office/spreadsheetml/2010/11/ac" url="G:\Documents\Accurity\Salaries\2023\Times &amp; Billing\"/>
    </mc:Choice>
  </mc:AlternateContent>
  <xr:revisionPtr revIDLastSave="0" documentId="13_ncr:1_{A231DF41-9921-4FD4-9C90-00B853D76313}" xr6:coauthVersionLast="47" xr6:coauthVersionMax="47" xr10:uidLastSave="{00000000-0000-0000-0000-000000000000}"/>
  <bookViews>
    <workbookView xWindow="660" yWindow="30" windowWidth="28170" windowHeight="15330" xr2:uid="{00000000-000D-0000-FFFF-FFFF00000000}"/>
  </bookViews>
  <sheets>
    <sheet name="Timesheet" sheetId="43" r:id="rId1"/>
    <sheet name="Guidelines" sheetId="44" r:id="rId2"/>
    <sheet name="Calculations" sheetId="45" state="hidden" r:id="rId3"/>
  </sheets>
  <definedNames>
    <definedName name="DailyHrs" localSheetId="0">Timesheet!$Z$3</definedName>
    <definedName name="ISTSOLL" localSheetId="0">Timesheet!$N$39</definedName>
    <definedName name="ISTSOLLLIMIT" comment="Limit used for deciding if to display questions.">Timesheet!$AI$3</definedName>
    <definedName name="Month">Timesheet!$H$2</definedName>
    <definedName name="monthname" localSheetId="0">Timesheet!$B$2</definedName>
    <definedName name="Pensum" localSheetId="0">Timesheet!$L$3</definedName>
    <definedName name="_xlnm.Print_Area" localSheetId="0">Timesheet!$A$1:$AH$53</definedName>
    <definedName name="WeeklyHrs" localSheetId="0">Timesheet!$E$3</definedName>
    <definedName name="Year" localSheetId="0">Timesheet!$D$2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8" i="43" l="1"/>
  <c r="M36" i="43"/>
  <c r="M37" i="43"/>
  <c r="Z3" i="43" l="1"/>
  <c r="AA3" i="43" s="1"/>
  <c r="H2" i="43"/>
  <c r="B8" i="43" s="1"/>
  <c r="M8" i="43"/>
  <c r="M9" i="43"/>
  <c r="M10" i="43"/>
  <c r="M11" i="43"/>
  <c r="M12" i="43"/>
  <c r="M13" i="43"/>
  <c r="M14" i="43"/>
  <c r="M15" i="43"/>
  <c r="M16" i="43"/>
  <c r="M17" i="43"/>
  <c r="M18" i="43"/>
  <c r="M19" i="43"/>
  <c r="M20" i="43"/>
  <c r="M21" i="43"/>
  <c r="M22" i="43"/>
  <c r="M23" i="43"/>
  <c r="M24" i="43"/>
  <c r="M25" i="43"/>
  <c r="M26" i="43"/>
  <c r="M27" i="43"/>
  <c r="M28" i="43"/>
  <c r="M29" i="43"/>
  <c r="M30" i="43"/>
  <c r="M31" i="43"/>
  <c r="M32" i="43"/>
  <c r="M33" i="43"/>
  <c r="M34" i="43"/>
  <c r="M35" i="43"/>
  <c r="AC11" i="43"/>
  <c r="AG39" i="43"/>
  <c r="AF39" i="43"/>
  <c r="AE39" i="43"/>
  <c r="AD39" i="43"/>
  <c r="AC9" i="43"/>
  <c r="AC10" i="43"/>
  <c r="AC12" i="43"/>
  <c r="AC13" i="43"/>
  <c r="AC14" i="43"/>
  <c r="AC15" i="43"/>
  <c r="AC16" i="43"/>
  <c r="AC17" i="43"/>
  <c r="AC18" i="43"/>
  <c r="AC19" i="43"/>
  <c r="AC20" i="43"/>
  <c r="AC21" i="43"/>
  <c r="AC22" i="43"/>
  <c r="AC23" i="43"/>
  <c r="AC24" i="43"/>
  <c r="AC25" i="43"/>
  <c r="AC26" i="43"/>
  <c r="AC27" i="43"/>
  <c r="AC28" i="43"/>
  <c r="AC29" i="43"/>
  <c r="AC30" i="43"/>
  <c r="AC31" i="43"/>
  <c r="AC32" i="43"/>
  <c r="AC33" i="43"/>
  <c r="AC34" i="43"/>
  <c r="AC35" i="43"/>
  <c r="AC36" i="43"/>
  <c r="AC37" i="43"/>
  <c r="AC38" i="43"/>
  <c r="AC8" i="43"/>
  <c r="AC39" i="43" l="1"/>
  <c r="B9" i="43"/>
  <c r="C8" i="43"/>
  <c r="D8" i="43" s="1"/>
  <c r="O8" i="43" s="1"/>
  <c r="V8" i="43" l="1"/>
  <c r="N8" i="43" s="1"/>
  <c r="S8" i="43"/>
  <c r="B10" i="43"/>
  <c r="C9" i="43"/>
  <c r="D9" i="43" s="1"/>
  <c r="R8" i="43"/>
  <c r="S9" i="43" l="1"/>
  <c r="P8" i="43"/>
  <c r="R9" i="43"/>
  <c r="O9" i="43"/>
  <c r="B11" i="43"/>
  <c r="C10" i="43"/>
  <c r="D10" i="43" s="1"/>
  <c r="V10" i="43" s="1"/>
  <c r="V9" i="43"/>
  <c r="Q8" i="43" l="1"/>
  <c r="T8" i="43"/>
  <c r="T9" i="43"/>
  <c r="S10" i="43"/>
  <c r="O10" i="43"/>
  <c r="R10" i="43"/>
  <c r="N9" i="43"/>
  <c r="B12" i="43"/>
  <c r="C11" i="43"/>
  <c r="D11" i="43" s="1"/>
  <c r="V11" i="43" s="1"/>
  <c r="P9" i="43"/>
  <c r="Q9" i="43" s="1"/>
  <c r="U8" i="43" l="1"/>
  <c r="U9" i="43"/>
  <c r="S11" i="43"/>
  <c r="N10" i="43"/>
  <c r="O11" i="43"/>
  <c r="R11" i="43"/>
  <c r="B13" i="43"/>
  <c r="C12" i="43"/>
  <c r="D12" i="43" s="1"/>
  <c r="V12" i="43" s="1"/>
  <c r="P10" i="43"/>
  <c r="T10" i="43" s="1"/>
  <c r="S12" i="43" l="1"/>
  <c r="Q10" i="43"/>
  <c r="B14" i="43"/>
  <c r="C13" i="43"/>
  <c r="D13" i="43" s="1"/>
  <c r="V13" i="43" s="1"/>
  <c r="N11" i="43"/>
  <c r="R12" i="43"/>
  <c r="O12" i="43"/>
  <c r="P11" i="43"/>
  <c r="U10" i="43" l="1"/>
  <c r="Q11" i="43"/>
  <c r="T11" i="43"/>
  <c r="N12" i="43"/>
  <c r="R13" i="43"/>
  <c r="O13" i="43"/>
  <c r="P12" i="43"/>
  <c r="Q12" i="43" s="1"/>
  <c r="B15" i="43"/>
  <c r="C14" i="43"/>
  <c r="D14" i="43" s="1"/>
  <c r="V14" i="43" s="1"/>
  <c r="S13" i="43"/>
  <c r="U11" i="43" l="1"/>
  <c r="N13" i="43"/>
  <c r="T12" i="43"/>
  <c r="U12" i="43" s="1"/>
  <c r="R14" i="43"/>
  <c r="U14" i="43"/>
  <c r="O14" i="43"/>
  <c r="T14" i="43"/>
  <c r="B16" i="43"/>
  <c r="C15" i="43"/>
  <c r="D15" i="43" s="1"/>
  <c r="V15" i="43" s="1"/>
  <c r="S14" i="43"/>
  <c r="P13" i="43"/>
  <c r="Q13" i="43" s="1"/>
  <c r="N14" i="43" l="1"/>
  <c r="S15" i="43"/>
  <c r="T13" i="43"/>
  <c r="U13" i="43" s="1"/>
  <c r="B17" i="43"/>
  <c r="C16" i="43"/>
  <c r="D16" i="43" s="1"/>
  <c r="O15" i="43"/>
  <c r="R15" i="43"/>
  <c r="P14" i="43"/>
  <c r="Q14" i="43" s="1"/>
  <c r="N15" i="43" l="1"/>
  <c r="S16" i="43"/>
  <c r="B18" i="43"/>
  <c r="C17" i="43"/>
  <c r="D17" i="43" s="1"/>
  <c r="V17" i="43" s="1"/>
  <c r="R16" i="43"/>
  <c r="O16" i="43"/>
  <c r="P15" i="43"/>
  <c r="Q15" i="43" s="1"/>
  <c r="V16" i="43"/>
  <c r="T15" i="43" l="1"/>
  <c r="U15" i="43" s="1"/>
  <c r="N16" i="43"/>
  <c r="S17" i="43"/>
  <c r="P16" i="43"/>
  <c r="B19" i="43"/>
  <c r="C18" i="43"/>
  <c r="D18" i="43" s="1"/>
  <c r="V18" i="43" s="1"/>
  <c r="R17" i="43"/>
  <c r="O17" i="43"/>
  <c r="Q16" i="43" l="1"/>
  <c r="T16" i="43"/>
  <c r="N17" i="43"/>
  <c r="O18" i="43"/>
  <c r="R18" i="43"/>
  <c r="P17" i="43"/>
  <c r="T17" i="43" s="1"/>
  <c r="B20" i="43"/>
  <c r="C19" i="43"/>
  <c r="D19" i="43" s="1"/>
  <c r="V19" i="43" s="1"/>
  <c r="S18" i="43"/>
  <c r="U16" i="43" l="1"/>
  <c r="N18" i="43"/>
  <c r="Q17" i="43"/>
  <c r="S19" i="43"/>
  <c r="U17" i="43"/>
  <c r="B21" i="43"/>
  <c r="C20" i="43"/>
  <c r="D20" i="43" s="1"/>
  <c r="V20" i="43" s="1"/>
  <c r="P18" i="43"/>
  <c r="Q18" i="43" s="1"/>
  <c r="O19" i="43"/>
  <c r="R19" i="43"/>
  <c r="N19" i="43" l="1"/>
  <c r="S20" i="43"/>
  <c r="T18" i="43"/>
  <c r="U18" i="43" s="1"/>
  <c r="R20" i="43"/>
  <c r="O20" i="43"/>
  <c r="P19" i="43"/>
  <c r="B22" i="43"/>
  <c r="C21" i="43"/>
  <c r="D21" i="43" s="1"/>
  <c r="N20" i="43" l="1"/>
  <c r="Q19" i="43"/>
  <c r="T19" i="43"/>
  <c r="R21" i="43"/>
  <c r="U21" i="43"/>
  <c r="T21" i="43"/>
  <c r="O21" i="43"/>
  <c r="B23" i="43"/>
  <c r="C22" i="43"/>
  <c r="D22" i="43" s="1"/>
  <c r="V22" i="43" s="1"/>
  <c r="S21" i="43"/>
  <c r="V21" i="43"/>
  <c r="P20" i="43"/>
  <c r="Q20" i="43" s="1"/>
  <c r="U19" i="43" l="1"/>
  <c r="T20" i="43"/>
  <c r="U20" i="43" s="1"/>
  <c r="S22" i="43"/>
  <c r="B24" i="43"/>
  <c r="C23" i="43"/>
  <c r="D23" i="43" s="1"/>
  <c r="P21" i="43"/>
  <c r="Q21" i="43" s="1"/>
  <c r="O22" i="43"/>
  <c r="R22" i="43"/>
  <c r="N21" i="43"/>
  <c r="S23" i="43" l="1"/>
  <c r="O23" i="43"/>
  <c r="R23" i="43"/>
  <c r="P22" i="43"/>
  <c r="B25" i="43"/>
  <c r="C24" i="43"/>
  <c r="D24" i="43" s="1"/>
  <c r="N22" i="43"/>
  <c r="V23" i="43"/>
  <c r="Q22" i="43" l="1"/>
  <c r="T22" i="43"/>
  <c r="R24" i="43"/>
  <c r="O24" i="43"/>
  <c r="B26" i="43"/>
  <c r="C25" i="43"/>
  <c r="D25" i="43" s="1"/>
  <c r="V25" i="43" s="1"/>
  <c r="P23" i="43"/>
  <c r="Q23" i="43" s="1"/>
  <c r="S24" i="43"/>
  <c r="V24" i="43"/>
  <c r="N23" i="43"/>
  <c r="U22" i="43" l="1"/>
  <c r="T23" i="43"/>
  <c r="U23" i="43" s="1"/>
  <c r="S25" i="43"/>
  <c r="N24" i="43"/>
  <c r="R25" i="43"/>
  <c r="O25" i="43"/>
  <c r="P24" i="43"/>
  <c r="Q24" i="43" s="1"/>
  <c r="B27" i="43"/>
  <c r="C26" i="43"/>
  <c r="D26" i="43" s="1"/>
  <c r="V26" i="43" s="1"/>
  <c r="N25" i="43" l="1"/>
  <c r="T24" i="43"/>
  <c r="U24" i="43" s="1"/>
  <c r="P25" i="43"/>
  <c r="Q25" i="43" s="1"/>
  <c r="O26" i="43"/>
  <c r="N26" i="43" s="1"/>
  <c r="R26" i="43"/>
  <c r="B28" i="43"/>
  <c r="C27" i="43"/>
  <c r="D27" i="43" s="1"/>
  <c r="V27" i="43" s="1"/>
  <c r="S26" i="43"/>
  <c r="T25" i="43" l="1"/>
  <c r="U25" i="43" s="1"/>
  <c r="S27" i="43"/>
  <c r="B29" i="43"/>
  <c r="C28" i="43"/>
  <c r="D28" i="43" s="1"/>
  <c r="V28" i="43" s="1"/>
  <c r="P26" i="43"/>
  <c r="O27" i="43"/>
  <c r="N27" i="43" s="1"/>
  <c r="R27" i="43"/>
  <c r="Q26" i="43" l="1"/>
  <c r="T26" i="43"/>
  <c r="S28" i="43"/>
  <c r="P27" i="43"/>
  <c r="Q27" i="43" s="1"/>
  <c r="R28" i="43"/>
  <c r="T28" i="43"/>
  <c r="U28" i="43"/>
  <c r="O28" i="43"/>
  <c r="N28" i="43" s="1"/>
  <c r="B30" i="43"/>
  <c r="C29" i="43"/>
  <c r="D29" i="43" s="1"/>
  <c r="V29" i="43" s="1"/>
  <c r="U26" i="43" l="1"/>
  <c r="T27" i="43"/>
  <c r="U27" i="43" s="1"/>
  <c r="R29" i="43"/>
  <c r="O29" i="43"/>
  <c r="N29" i="43" s="1"/>
  <c r="B31" i="43"/>
  <c r="C30" i="43"/>
  <c r="D30" i="43" s="1"/>
  <c r="V30" i="43" s="1"/>
  <c r="S29" i="43"/>
  <c r="P28" i="43"/>
  <c r="Q28" i="43" s="1"/>
  <c r="S30" i="43" l="1"/>
  <c r="P29" i="43"/>
  <c r="Q29" i="43" s="1"/>
  <c r="O30" i="43"/>
  <c r="N30" i="43" s="1"/>
  <c r="R30" i="43"/>
  <c r="B32" i="43"/>
  <c r="C31" i="43"/>
  <c r="D31" i="43" s="1"/>
  <c r="V31" i="43" s="1"/>
  <c r="T29" i="43" l="1"/>
  <c r="U29" i="43" s="1"/>
  <c r="S31" i="43"/>
  <c r="B33" i="43"/>
  <c r="C32" i="43"/>
  <c r="D32" i="43" s="1"/>
  <c r="V32" i="43" s="1"/>
  <c r="P30" i="43"/>
  <c r="Q30" i="43" s="1"/>
  <c r="R31" i="43"/>
  <c r="O31" i="43"/>
  <c r="N31" i="43" s="1"/>
  <c r="T30" i="43" l="1"/>
  <c r="U30" i="43" s="1"/>
  <c r="S32" i="43"/>
  <c r="B34" i="43"/>
  <c r="C33" i="43"/>
  <c r="D33" i="43" s="1"/>
  <c r="V33" i="43" s="1"/>
  <c r="P31" i="43"/>
  <c r="T31" i="43" s="1"/>
  <c r="R32" i="43"/>
  <c r="O32" i="43"/>
  <c r="N32" i="43" s="1"/>
  <c r="Q31" i="43" l="1"/>
  <c r="P32" i="43"/>
  <c r="S33" i="43"/>
  <c r="R33" i="43"/>
  <c r="O33" i="43"/>
  <c r="N33" i="43" s="1"/>
  <c r="B35" i="43"/>
  <c r="C34" i="43"/>
  <c r="D34" i="43" s="1"/>
  <c r="Q32" i="43" l="1"/>
  <c r="T32" i="43"/>
  <c r="U32" i="43" s="1"/>
  <c r="U31" i="43"/>
  <c r="S34" i="43"/>
  <c r="O34" i="43"/>
  <c r="R34" i="43"/>
  <c r="P33" i="43"/>
  <c r="Q33" i="43" s="1"/>
  <c r="V34" i="43"/>
  <c r="B36" i="43"/>
  <c r="C35" i="43"/>
  <c r="D35" i="43" s="1"/>
  <c r="S35" i="43" l="1"/>
  <c r="T33" i="43"/>
  <c r="U33" i="43" s="1"/>
  <c r="R35" i="43"/>
  <c r="O35" i="43"/>
  <c r="V35" i="43"/>
  <c r="P34" i="43"/>
  <c r="T34" i="43" s="1"/>
  <c r="B37" i="43"/>
  <c r="C36" i="43"/>
  <c r="D36" i="43" s="1"/>
  <c r="V36" i="43" s="1"/>
  <c r="N34" i="43"/>
  <c r="Q34" i="43" l="1"/>
  <c r="U34" i="43"/>
  <c r="S36" i="43"/>
  <c r="O36" i="43"/>
  <c r="R36" i="43"/>
  <c r="P35" i="43"/>
  <c r="T35" i="43" s="1"/>
  <c r="B38" i="43"/>
  <c r="X39" i="43" s="1"/>
  <c r="C37" i="43"/>
  <c r="D37" i="43" s="1"/>
  <c r="V37" i="43" s="1"/>
  <c r="N35" i="43"/>
  <c r="M39" i="43" l="1"/>
  <c r="W39" i="43"/>
  <c r="Y39" i="43"/>
  <c r="Z39" i="43"/>
  <c r="Q35" i="43"/>
  <c r="N36" i="43"/>
  <c r="U35" i="43"/>
  <c r="S37" i="43"/>
  <c r="R37" i="43"/>
  <c r="O37" i="43"/>
  <c r="C38" i="43"/>
  <c r="D38" i="43" s="1"/>
  <c r="V38" i="43" s="1"/>
  <c r="V39" i="43" s="1"/>
  <c r="P36" i="43"/>
  <c r="T36" i="43" s="1"/>
  <c r="N37" i="43" l="1"/>
  <c r="Q36" i="43"/>
  <c r="U36" i="43" s="1"/>
  <c r="S38" i="43"/>
  <c r="R38" i="43"/>
  <c r="R39" i="43" s="1"/>
  <c r="O38" i="43"/>
  <c r="P37" i="43"/>
  <c r="Q37" i="43" s="1"/>
  <c r="T37" i="43" l="1"/>
  <c r="U37" i="43" s="1"/>
  <c r="O39" i="43"/>
  <c r="N39" i="43" s="1"/>
  <c r="N38" i="43"/>
  <c r="P38" i="43"/>
  <c r="P39" i="43" s="1"/>
  <c r="T38" i="43" l="1"/>
  <c r="T39" i="43" s="1"/>
  <c r="G42" i="43"/>
  <c r="W42" i="43"/>
  <c r="Q38" i="43"/>
  <c r="Q39" i="43" s="1"/>
  <c r="U38" i="43" l="1"/>
  <c r="U39" i="43" s="1"/>
</calcChain>
</file>

<file path=xl/sharedStrings.xml><?xml version="1.0" encoding="utf-8"?>
<sst xmlns="http://schemas.openxmlformats.org/spreadsheetml/2006/main" count="160" uniqueCount="101">
  <si>
    <t>Date</t>
  </si>
  <si>
    <t>Day</t>
  </si>
  <si>
    <t>Date:</t>
  </si>
  <si>
    <t>In</t>
  </si>
  <si>
    <t>Out</t>
  </si>
  <si>
    <t>Project 1</t>
  </si>
  <si>
    <t>Entering times:</t>
  </si>
  <si>
    <t>Notes:</t>
  </si>
  <si>
    <t xml:space="preserve">Out </t>
  </si>
  <si>
    <t>hh:mm</t>
  </si>
  <si>
    <t>Project 2</t>
  </si>
  <si>
    <t>Project 3</t>
  </si>
  <si>
    <t>Project 4</t>
  </si>
  <si>
    <t>Sickness</t>
  </si>
  <si>
    <t>Accident</t>
  </si>
  <si>
    <t>Vacation</t>
  </si>
  <si>
    <t>Other Absence</t>
  </si>
  <si>
    <t>Total billed</t>
  </si>
  <si>
    <t>Notes</t>
  </si>
  <si>
    <t>Work Breaks</t>
  </si>
  <si>
    <t xml:space="preserve"> </t>
  </si>
  <si>
    <t>Declaration</t>
  </si>
  <si>
    <t>N</t>
  </si>
  <si>
    <t>Y/N</t>
  </si>
  <si>
    <t>Weekly GAV</t>
  </si>
  <si>
    <t>Sunday Work</t>
  </si>
  <si>
    <t>23:00-06:00</t>
  </si>
  <si>
    <t>Undertime</t>
  </si>
  <si>
    <t>Overtime</t>
  </si>
  <si>
    <t>Signatures</t>
  </si>
  <si>
    <t>Contractor</t>
  </si>
  <si>
    <t>Client</t>
  </si>
  <si>
    <t>Total Worked</t>
  </si>
  <si>
    <t>Public Holiday</t>
  </si>
  <si>
    <t>Client need not sign this timesheet if they already sign a separate client timesheet.</t>
  </si>
  <si>
    <t>Target Hours</t>
  </si>
  <si>
    <t>Other compensation:</t>
  </si>
  <si>
    <t>Billable time worked</t>
  </si>
  <si>
    <t>Public holidays:</t>
  </si>
  <si>
    <t>Creating a new timesheet:</t>
  </si>
  <si>
    <t>How to use this timesheet</t>
  </si>
  <si>
    <t>Compatibility</t>
  </si>
  <si>
    <t>Setting the month</t>
  </si>
  <si>
    <t>Setting the working hours</t>
  </si>
  <si>
    <t>Overtime &amp; Undertime</t>
  </si>
  <si>
    <t>Signing the timesheet</t>
  </si>
  <si>
    <t>Submitting the timesheet</t>
  </si>
  <si>
    <t>OPTIONAL: adding times for several projects</t>
  </si>
  <si>
    <t>Monthly Totals (decimal):</t>
  </si>
  <si>
    <t>decimal</t>
  </si>
  <si>
    <t>Non billable time</t>
  </si>
  <si>
    <t xml:space="preserve">Hours/Week (hh:mm): </t>
  </si>
  <si>
    <t xml:space="preserve">Pensum (work weighting): </t>
  </si>
  <si>
    <t>Outside contract</t>
  </si>
  <si>
    <t>Days contracted</t>
  </si>
  <si>
    <t>Add your name by overwriting "Your Name" as shown here.</t>
  </si>
  <si>
    <t>Select the month in the pull down shown here. The dates and weekdays will be set for you.</t>
  </si>
  <si>
    <t>Mark days not covered by your contract</t>
  </si>
  <si>
    <t>If this is your only timesheet it needs to be printed and signed by yourself and the client. If you have submitted a second client timesheet for signature it is not necessary to sign this timesheet again.</t>
  </si>
  <si>
    <t>Please always send us the actual excel file as an attachment in an email to timesheet@accurity.ch. We will need this to calculate your payroll. Please also attach a printed signed copy if necessary.</t>
  </si>
  <si>
    <t>Totals</t>
  </si>
  <si>
    <t xml:space="preserve">timesheet   </t>
  </si>
  <si>
    <t>Balance</t>
  </si>
  <si>
    <t>Totals are calculated in the respective colummns as follows:
Total Worked = the time actually worked and therefore billed to the client.
Target Hours = the time that should be worked. This applies only to week days (excluding days marked as public holidays), and days within the contracted period (i.e. excluding those marked as "Outside Contract").
Balance = the difference between time worked / credited and target hours. Note this will include time recorded as non billable time. Also note that the figure is only visible if an entry has been made for that day.</t>
  </si>
  <si>
    <t>If, once you filled the entire month, you see overtime or undertime in the declaration section, please select the appropriate declaration to define how this overtime or undertime is to be processed. You should ALWAYS select an option and/or add notes as to how you expect the over- or undertime to be treated. Feel free to add comments in the notes section to make yourself clear.</t>
  </si>
  <si>
    <t xml:space="preserve">This timesheet is intended to be used by Microsoft Excel Version 2010 or later. It has been protected to prevent you from accidently overwriting the formulae: if you try to change a cell that is locked you will see an error which means we did not intend you to change that cell value. (In emergency you can unprotect the sheet from the "Review" Ribbon of Excel). If you have problems or questions please email us at timesheet@accurity.ch. </t>
  </si>
  <si>
    <t xml:space="preserve">Set the normal number of hours per week worked at your client (full time) and then set the weight (pensum) for your contracted work. e.g. if your client full time hours are 42 per week, and you work  half time, fill as shown here. The target hours will be set for you. Please note that if you work part time (eg 50%) then each day is considered a 50% day in the timesheet, even if you actually work a different pattern (e.g. 2.5 full days a week instead of 5 half days). </t>
  </si>
  <si>
    <t>For contracts that don't cover the entire month (e.g. first and last part months) mark the days NOT covered by your contract by selecting "Y" for those days in the column marked "Outside Contract". For example if your contract begins on the 11th of the month, then mark days 1-10 as outside the contract.</t>
  </si>
  <si>
    <t>Totals are displayed in decimal, not hours and minutes (hh:mm) so  for example 20 Hrs and 30 mins (20:30) appears as 20.5 Hours</t>
  </si>
  <si>
    <t>Hours we cannot bill for you (not present at work) need to be added in the categorised columns shown:
- Sickness: For absence due to sickness.
- Accident: For absence due to accident.
- Other absence: Note any other specific absences from work. (e.g. unpaid leave).
- Vacation: leave taken against paid leave allowance.
Please use the "Notes" column to qualify any entry if required. It is useful to note if an absence is due to a specific event (e.g. birth of child) as some absences are covered by insurance. Please note that although absences will be added to recorded time in the excel sheet, they may later be removed in the time calculation (for example the first two days of sickness are usually not covered and if they fall on a work day will be deducted). 
Note the number of working hours per day (for indicating holiday for example) can be found at the top of the timesheet. Also note that non billable time entered for non working days (eg weekends and public holidays) will be ignored.</t>
  </si>
  <si>
    <t>IST</t>
  </si>
  <si>
    <t>FirstName LastName</t>
  </si>
  <si>
    <t>Daily &gt; 9.5</t>
  </si>
  <si>
    <t>Enter public holidays (whether or not worked) with a "Y" in the Public holidays column. Note: Days where your client has closed the office are not necessarily public holidays (eg. a bridging day between Ascension Thursday and the weekend). Do not classify these days as public holidays.</t>
  </si>
  <si>
    <t>Daily SOLL = weekly Hours / 5 x pensum</t>
  </si>
  <si>
    <t>SOLL = 0 for public holidays and Sundays</t>
  </si>
  <si>
    <t>Note: This may be redued later if any absence not covered by employer.</t>
  </si>
  <si>
    <t>Sunday work is calculated as all hours worked on Sunday and public holidays.</t>
  </si>
  <si>
    <t>Night shift cover is calculated by summing all hours worked after 23:00 and before 06:00</t>
  </si>
  <si>
    <t>Night shift cover deducts Sunday Work (to avoid double uplifts)</t>
  </si>
  <si>
    <t>Daily overtime over 9.5 hours is calculated from IST and then any Sunday work hours and night hours are deducted (to avoid double uplift).</t>
  </si>
  <si>
    <t>Weekly overtime is calculated from IST against a 45 hour limit (decreased by 9 hours for public holidays) and then Nightshift and Sunday hours are deducted to avoid double uplifts.</t>
  </si>
  <si>
    <t>GAV uplift is applied to the maximum of either weekly overtime or the sum of daily overtime over the week.</t>
  </si>
  <si>
    <t>IST = Sum of worked hours, sickness, accident,vacation but not absences.</t>
  </si>
  <si>
    <t>ISTSOLLLIMIT:</t>
  </si>
  <si>
    <t>In the event of undertime or overtime please answer the questions.</t>
  </si>
  <si>
    <t xml:space="preserve">Target Hours/day: </t>
  </si>
  <si>
    <t>Wkly O/T Limit</t>
  </si>
  <si>
    <t>Wkly O/T &gt; Limit</t>
  </si>
  <si>
    <t>I worked voluntarily - employee agrees time will not be paid</t>
  </si>
  <si>
    <t>the client withheld worktime</t>
  </si>
  <si>
    <t>client agreed to overtime and will pay additional cost</t>
  </si>
  <si>
    <t>client agreed to overtime, to be compensated with time off in lieu</t>
  </si>
  <si>
    <t>undertime not due to client, to be compensated with overtime</t>
  </si>
  <si>
    <t>undertime not due to client, treat as unpaid leave</t>
  </si>
  <si>
    <t>Please send to timesheet@accurity.ch</t>
  </si>
  <si>
    <t>V1.14 Accurity Business Services</t>
  </si>
  <si>
    <t>Jan</t>
  </si>
  <si>
    <t xml:space="preserve">Under Swiss law you are required to show work breaks as follows: Up to 5.5 Hours none; 5.5-7 Hours - 15 Mins; 7-9 Hours - 30 Mins; Above 9 Hours - 1 Hour. </t>
  </si>
  <si>
    <r>
      <rPr>
        <b/>
        <i/>
        <sz val="9"/>
        <rFont val="Arial"/>
        <family val="2"/>
      </rPr>
      <t xml:space="preserve">All times are entered in the blue highlighted areas as hours and minutes (hh:mm - e.g. 02:30) and not decimal. </t>
    </r>
    <r>
      <rPr>
        <sz val="9"/>
        <rFont val="Arial"/>
        <family val="2"/>
      </rPr>
      <t xml:space="preserve">Enter the In and Out times in the columns shown. The daily total will appear in the "Total worked" column. 
</t>
    </r>
    <r>
      <rPr>
        <b/>
        <i/>
        <sz val="9"/>
        <rFont val="Arial"/>
        <family val="2"/>
      </rPr>
      <t>PLEASE NOTE</t>
    </r>
    <r>
      <rPr>
        <sz val="9"/>
        <rFont val="Arial"/>
        <family val="2"/>
      </rPr>
      <t xml:space="preserve">: under current Swiss law (unless we have been able to offer you an explicit employment agreement to the contrary) we need you to ALWAYS fill in the in and out times (including for the legally required breaks - see below). Only board members  or very senior managers can be exonerated from this requirement. </t>
    </r>
  </si>
  <si>
    <t>If you are billing several projects you can add the breakdown of time expended on each project by opening the projects group of columns and entering the hours there so they match the total calculated in the main timesheet.  
You can replace the column titles (Project 1, Project 2 ... ) with the names or reference numbers of your actual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</si>
</sst>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ddd&quot;"/>
  </numFmts>
  <fonts count="15">
    <font>
      <sz val="9"/>
      <name val="Arial"/>
      <family val="2"/>
    </font>
    <font>
      <b/>
      <sz val="8"/>
      <name val="Frutiger 55 Roman"/>
      <family val="2"/>
    </font>
    <font>
      <b/>
      <sz val="8"/>
      <name val="Frutiger 55 Roman"/>
    </font>
    <font>
      <b/>
      <sz val="9"/>
      <name val="Arial"/>
      <family val="2"/>
    </font>
    <font>
      <b/>
      <i/>
      <sz val="9"/>
      <name val="Arial"/>
      <family val="2"/>
    </font>
    <font>
      <sz val="8"/>
      <name val="Arial"/>
      <family val="2"/>
    </font>
    <font>
      <b/>
      <sz val="16"/>
      <name val="Arial"/>
      <family val="2"/>
    </font>
    <font>
      <sz val="10"/>
      <name val="Arial"/>
      <family val="2"/>
    </font>
    <font>
      <b/>
      <sz val="10"/>
      <name val="Arial"/>
      <family val="2"/>
    </font>
    <font>
      <b/>
      <sz val="14"/>
      <name val="Arial"/>
      <family val="2"/>
    </font>
    <font>
      <sz val="9"/>
      <color theme="1"/>
      <name val="Arial"/>
      <family val="2"/>
    </font>
    <font>
      <sz val="8"/>
      <name val="Frutiger 55 Roman"/>
    </font>
    <font>
      <b/>
      <sz val="8"/>
      <color theme="0"/>
      <name val="Arial"/>
      <family val="2"/>
    </font>
    <font>
      <b/>
      <sz val="8"/>
      <name val="Arial"/>
      <family val="2"/>
    </font>
    <font>
      <b/>
      <i/>
      <sz val="22"/>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indexed="65"/>
        <bgColor indexed="64"/>
      </patternFill>
    </fill>
  </fills>
  <borders count="38">
    <border>
      <left/>
      <right/>
      <top/>
      <bottom/>
      <diagonal/>
    </border>
    <border>
      <left/>
      <right style="medium">
        <color auto="1"/>
      </right>
      <top/>
      <bottom/>
      <diagonal/>
    </border>
    <border>
      <left/>
      <right/>
      <top style="thin">
        <color auto="1"/>
      </top>
      <bottom style="medium">
        <color auto="1"/>
      </bottom>
      <diagonal/>
    </border>
    <border>
      <left style="medium">
        <color auto="1"/>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right style="hair">
        <color auto="1"/>
      </right>
      <top style="medium">
        <color auto="1"/>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top style="medium">
        <color auto="1"/>
      </top>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s>
  <cellStyleXfs count="2">
    <xf numFmtId="0" fontId="0" fillId="0" borderId="0"/>
    <xf numFmtId="0" fontId="7" fillId="0" borderId="0"/>
  </cellStyleXfs>
  <cellXfs count="199">
    <xf numFmtId="0" fontId="0" fillId="0" borderId="0" xfId="0"/>
    <xf numFmtId="0" fontId="0" fillId="0" borderId="0" xfId="0" applyAlignment="1">
      <alignment horizontal="center"/>
    </xf>
    <xf numFmtId="1" fontId="0" fillId="0" borderId="0" xfId="0" applyNumberFormat="1" applyAlignment="1">
      <alignment horizontal="center"/>
    </xf>
    <xf numFmtId="0" fontId="0" fillId="0" borderId="0" xfId="0" applyAlignment="1">
      <alignment horizontal="left"/>
    </xf>
    <xf numFmtId="20" fontId="0" fillId="0" borderId="0" xfId="0" applyNumberFormat="1" applyAlignment="1">
      <alignment horizontal="center"/>
    </xf>
    <xf numFmtId="0" fontId="0" fillId="0" borderId="0" xfId="0" applyAlignment="1">
      <alignment wrapText="1"/>
    </xf>
    <xf numFmtId="0" fontId="0" fillId="0" borderId="0" xfId="0" applyAlignment="1"/>
    <xf numFmtId="0" fontId="6" fillId="0" borderId="9" xfId="0" applyFont="1" applyBorder="1" applyAlignment="1" applyProtection="1">
      <alignment vertical="center"/>
    </xf>
    <xf numFmtId="0" fontId="0" fillId="0" borderId="9" xfId="0" applyBorder="1" applyAlignment="1" applyProtection="1">
      <alignment horizontal="center"/>
    </xf>
    <xf numFmtId="1" fontId="0" fillId="0" borderId="4" xfId="0" applyNumberFormat="1" applyBorder="1" applyAlignment="1" applyProtection="1">
      <alignment horizontal="center"/>
    </xf>
    <xf numFmtId="0" fontId="0" fillId="0" borderId="4" xfId="0" applyBorder="1" applyAlignment="1" applyProtection="1">
      <alignment horizontal="center"/>
    </xf>
    <xf numFmtId="0" fontId="0" fillId="0" borderId="0" xfId="0" applyBorder="1" applyAlignment="1" applyProtection="1">
      <alignment horizontal="center"/>
    </xf>
    <xf numFmtId="1" fontId="0" fillId="0" borderId="0" xfId="0" applyNumberFormat="1" applyBorder="1" applyAlignment="1" applyProtection="1">
      <alignment horizontal="center"/>
    </xf>
    <xf numFmtId="0" fontId="0" fillId="0" borderId="0" xfId="0" applyAlignment="1" applyProtection="1">
      <alignment horizontal="center"/>
    </xf>
    <xf numFmtId="0" fontId="6" fillId="0" borderId="11" xfId="0" applyFont="1" applyBorder="1" applyAlignment="1" applyProtection="1">
      <alignment horizontal="center" vertical="center"/>
    </xf>
    <xf numFmtId="0" fontId="6" fillId="0" borderId="0" xfId="0" applyFont="1" applyBorder="1" applyAlignment="1" applyProtection="1">
      <alignment horizontal="center" vertical="center"/>
    </xf>
    <xf numFmtId="0" fontId="0" fillId="0" borderId="0" xfId="0" applyBorder="1" applyAlignment="1" applyProtection="1"/>
    <xf numFmtId="0" fontId="0" fillId="0" borderId="0" xfId="0" applyBorder="1" applyAlignment="1" applyProtection="1">
      <alignment horizontal="center" wrapText="1"/>
    </xf>
    <xf numFmtId="0" fontId="0" fillId="0" borderId="0" xfId="0" applyBorder="1" applyAlignment="1" applyProtection="1">
      <alignment wrapText="1"/>
    </xf>
    <xf numFmtId="0" fontId="0" fillId="0" borderId="11" xfId="0" applyBorder="1" applyAlignment="1" applyProtection="1">
      <alignment wrapText="1"/>
    </xf>
    <xf numFmtId="0" fontId="0" fillId="0" borderId="11" xfId="0" applyBorder="1" applyAlignment="1" applyProtection="1"/>
    <xf numFmtId="0" fontId="0" fillId="0" borderId="0" xfId="0" applyAlignment="1" applyProtection="1"/>
    <xf numFmtId="0" fontId="0" fillId="0" borderId="0" xfId="0" applyBorder="1" applyAlignment="1" applyProtection="1">
      <alignment horizontal="left"/>
    </xf>
    <xf numFmtId="0" fontId="0" fillId="0" borderId="0" xfId="0" applyBorder="1" applyAlignment="1" applyProtection="1">
      <alignment horizontal="center" wrapText="1"/>
      <protection locked="0"/>
    </xf>
    <xf numFmtId="0" fontId="0" fillId="0" borderId="0" xfId="0" applyBorder="1" applyAlignment="1" applyProtection="1">
      <alignment horizontal="center"/>
      <protection locked="0"/>
    </xf>
    <xf numFmtId="1" fontId="0" fillId="0" borderId="11" xfId="0" applyNumberFormat="1" applyBorder="1" applyAlignment="1" applyProtection="1">
      <alignment horizontal="center"/>
      <protection locked="0"/>
    </xf>
    <xf numFmtId="1" fontId="0" fillId="0" borderId="5" xfId="0" applyNumberFormat="1" applyBorder="1" applyAlignment="1" applyProtection="1">
      <alignment horizontal="center"/>
      <protection locked="0"/>
    </xf>
    <xf numFmtId="1" fontId="0" fillId="0" borderId="0" xfId="0" applyNumberFormat="1" applyBorder="1" applyAlignment="1" applyProtection="1">
      <alignment horizontal="center" wrapText="1"/>
      <protection locked="0"/>
    </xf>
    <xf numFmtId="1" fontId="0" fillId="0" borderId="0"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0" xfId="0" applyAlignment="1">
      <alignment horizontal="left" vertical="center" wrapText="1"/>
    </xf>
    <xf numFmtId="0" fontId="0" fillId="0" borderId="13" xfId="0" applyBorder="1"/>
    <xf numFmtId="0" fontId="0" fillId="0" borderId="15" xfId="0" applyBorder="1"/>
    <xf numFmtId="0" fontId="0" fillId="0" borderId="8" xfId="0" applyBorder="1"/>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4" fillId="2" borderId="2" xfId="0" applyFont="1" applyFill="1" applyBorder="1" applyAlignment="1">
      <alignment horizontal="left" vertical="center" wrapText="1"/>
    </xf>
    <xf numFmtId="0" fontId="3" fillId="3" borderId="12" xfId="0" applyFont="1" applyFill="1" applyBorder="1" applyAlignment="1">
      <alignment vertical="center" wrapText="1"/>
    </xf>
    <xf numFmtId="0" fontId="3" fillId="3" borderId="14" xfId="0" applyFont="1" applyFill="1" applyBorder="1" applyAlignment="1">
      <alignment vertical="center" wrapText="1"/>
    </xf>
    <xf numFmtId="0" fontId="4" fillId="3" borderId="7" xfId="0" applyFont="1" applyFill="1" applyBorder="1" applyAlignment="1">
      <alignment vertical="center" wrapText="1"/>
    </xf>
    <xf numFmtId="0" fontId="3" fillId="0" borderId="0" xfId="0" applyFont="1" applyAlignment="1">
      <alignment vertical="top" wrapText="1"/>
    </xf>
    <xf numFmtId="0" fontId="0" fillId="0" borderId="1" xfId="0" applyBorder="1" applyAlignment="1" applyProtection="1">
      <alignment horizontal="left"/>
      <protection locked="0"/>
    </xf>
    <xf numFmtId="0" fontId="0" fillId="0" borderId="4" xfId="0" applyBorder="1" applyAlignment="1" applyProtection="1">
      <alignment horizontal="center"/>
    </xf>
    <xf numFmtId="164" fontId="6" fillId="0" borderId="9" xfId="0" applyNumberFormat="1" applyFont="1" applyBorder="1" applyAlignment="1" applyProtection="1">
      <alignment vertical="center"/>
      <protection locked="0"/>
    </xf>
    <xf numFmtId="0" fontId="0" fillId="0" borderId="9" xfId="0" applyBorder="1" applyAlignment="1">
      <alignment horizontal="center"/>
    </xf>
    <xf numFmtId="20" fontId="0" fillId="0" borderId="9" xfId="0" applyNumberFormat="1" applyBorder="1" applyAlignment="1">
      <alignment horizontal="center"/>
    </xf>
    <xf numFmtId="164" fontId="12" fillId="0" borderId="9" xfId="0" applyNumberFormat="1" applyFont="1" applyBorder="1" applyAlignment="1" applyProtection="1">
      <alignment vertical="center"/>
    </xf>
    <xf numFmtId="1" fontId="0" fillId="0" borderId="5" xfId="0" applyNumberFormat="1" applyBorder="1" applyAlignment="1" applyProtection="1">
      <alignment horizontal="center"/>
    </xf>
    <xf numFmtId="0" fontId="5" fillId="0" borderId="1" xfId="0" applyFont="1" applyBorder="1" applyAlignment="1" applyProtection="1">
      <alignment horizontal="left" vertical="center" wrapText="1" indent="1"/>
    </xf>
    <xf numFmtId="0" fontId="5" fillId="0" borderId="6" xfId="0" applyFont="1" applyBorder="1" applyAlignment="1" applyProtection="1">
      <alignment horizontal="left" vertical="center" wrapText="1" indent="1"/>
    </xf>
    <xf numFmtId="1" fontId="0" fillId="0" borderId="11" xfId="0" applyNumberFormat="1" applyBorder="1" applyAlignment="1" applyProtection="1">
      <alignment horizontal="center" wrapText="1"/>
      <protection locked="0"/>
    </xf>
    <xf numFmtId="0" fontId="5" fillId="0" borderId="1" xfId="0" applyFont="1" applyBorder="1" applyAlignment="1" applyProtection="1">
      <alignment horizontal="left" vertical="top"/>
    </xf>
    <xf numFmtId="164" fontId="6" fillId="0" borderId="3" xfId="0" applyNumberFormat="1" applyFont="1" applyBorder="1" applyAlignment="1" applyProtection="1">
      <alignment horizontal="right" vertical="center"/>
      <protection locked="0"/>
    </xf>
    <xf numFmtId="1" fontId="0" fillId="0" borderId="9" xfId="0" applyNumberFormat="1" applyBorder="1" applyAlignment="1">
      <alignment horizontal="center"/>
    </xf>
    <xf numFmtId="0" fontId="0" fillId="0" borderId="0" xfId="0" applyBorder="1" applyAlignment="1" applyProtection="1">
      <alignment horizontal="left"/>
      <protection locked="0"/>
    </xf>
    <xf numFmtId="0" fontId="0" fillId="0" borderId="0" xfId="0" applyBorder="1" applyAlignment="1" applyProtection="1">
      <alignment horizontal="center"/>
      <protection locked="0"/>
    </xf>
    <xf numFmtId="0" fontId="5" fillId="0" borderId="4" xfId="0" applyFont="1" applyBorder="1" applyAlignment="1" applyProtection="1">
      <alignment vertical="top"/>
      <protection locked="0"/>
    </xf>
    <xf numFmtId="0" fontId="5" fillId="0" borderId="0" xfId="0" applyFont="1" applyBorder="1" applyAlignment="1" applyProtection="1">
      <alignment wrapText="1"/>
    </xf>
    <xf numFmtId="0" fontId="5" fillId="0" borderId="0" xfId="0" applyFont="1" applyBorder="1" applyAlignment="1" applyProtection="1">
      <alignment horizontal="left" vertical="top"/>
    </xf>
    <xf numFmtId="20" fontId="5" fillId="5" borderId="20" xfId="0" applyNumberFormat="1" applyFont="1" applyFill="1" applyBorder="1" applyAlignment="1" applyProtection="1">
      <alignment horizontal="center"/>
      <protection locked="0"/>
    </xf>
    <xf numFmtId="20" fontId="5" fillId="5" borderId="22" xfId="0" applyNumberFormat="1" applyFont="1" applyFill="1" applyBorder="1" applyAlignment="1" applyProtection="1">
      <alignment horizontal="center"/>
      <protection locked="0"/>
    </xf>
    <xf numFmtId="20" fontId="5" fillId="5" borderId="23" xfId="0" applyNumberFormat="1" applyFont="1" applyFill="1" applyBorder="1" applyAlignment="1" applyProtection="1">
      <alignment horizontal="center"/>
      <protection locked="0"/>
    </xf>
    <xf numFmtId="20" fontId="5" fillId="5" borderId="24" xfId="0" applyNumberFormat="1" applyFont="1" applyFill="1" applyBorder="1" applyAlignment="1" applyProtection="1">
      <alignment horizontal="center"/>
      <protection locked="0"/>
    </xf>
    <xf numFmtId="20" fontId="5" fillId="5" borderId="25" xfId="0" applyNumberFormat="1" applyFont="1" applyFill="1" applyBorder="1" applyAlignment="1" applyProtection="1">
      <alignment horizontal="center"/>
      <protection locked="0"/>
    </xf>
    <xf numFmtId="20" fontId="5" fillId="5" borderId="26" xfId="0" applyNumberFormat="1" applyFont="1" applyFill="1" applyBorder="1" applyAlignment="1" applyProtection="1">
      <alignment horizontal="center"/>
      <protection locked="0"/>
    </xf>
    <xf numFmtId="2" fontId="5" fillId="0" borderId="20" xfId="0" applyNumberFormat="1" applyFont="1" applyBorder="1" applyAlignment="1" applyProtection="1">
      <alignment horizontal="center"/>
    </xf>
    <xf numFmtId="2" fontId="5" fillId="0" borderId="23" xfId="0" applyNumberFormat="1" applyFont="1" applyBorder="1" applyAlignment="1" applyProtection="1">
      <alignment horizontal="center"/>
    </xf>
    <xf numFmtId="2" fontId="5" fillId="0" borderId="25" xfId="0" applyNumberFormat="1" applyFont="1" applyBorder="1" applyAlignment="1" applyProtection="1">
      <alignment horizontal="center"/>
    </xf>
    <xf numFmtId="2" fontId="5" fillId="0" borderId="26" xfId="0" applyNumberFormat="1" applyFont="1" applyBorder="1" applyAlignment="1" applyProtection="1">
      <alignment horizontal="center"/>
    </xf>
    <xf numFmtId="15" fontId="0" fillId="0" borderId="22" xfId="0" applyNumberFormat="1" applyBorder="1" applyAlignment="1" applyProtection="1">
      <alignment horizontal="center"/>
    </xf>
    <xf numFmtId="1" fontId="0" fillId="0" borderId="20" xfId="0" applyNumberFormat="1" applyBorder="1" applyAlignment="1" applyProtection="1">
      <alignment horizontal="center"/>
    </xf>
    <xf numFmtId="1" fontId="10" fillId="0" borderId="20" xfId="0" applyNumberFormat="1" applyFont="1" applyFill="1" applyBorder="1" applyAlignment="1" applyProtection="1">
      <alignment horizontal="center"/>
      <protection locked="0"/>
    </xf>
    <xf numFmtId="1" fontId="0" fillId="0" borderId="23" xfId="0" applyNumberFormat="1" applyFill="1" applyBorder="1" applyAlignment="1" applyProtection="1">
      <alignment horizontal="center"/>
      <protection locked="0"/>
    </xf>
    <xf numFmtId="15" fontId="0" fillId="0" borderId="24" xfId="0" applyNumberFormat="1" applyBorder="1" applyAlignment="1" applyProtection="1">
      <alignment horizontal="center"/>
    </xf>
    <xf numFmtId="1" fontId="0" fillId="0" borderId="25" xfId="0" applyNumberFormat="1" applyBorder="1" applyAlignment="1" applyProtection="1">
      <alignment horizontal="center"/>
    </xf>
    <xf numFmtId="1" fontId="10" fillId="0" borderId="25" xfId="0" applyNumberFormat="1" applyFont="1" applyFill="1" applyBorder="1" applyAlignment="1" applyProtection="1">
      <alignment horizontal="center"/>
      <protection locked="0"/>
    </xf>
    <xf numFmtId="1" fontId="0" fillId="0" borderId="26" xfId="0" applyNumberFormat="1" applyFill="1" applyBorder="1" applyAlignment="1" applyProtection="1">
      <alignment horizontal="center"/>
      <protection locked="0"/>
    </xf>
    <xf numFmtId="15" fontId="0" fillId="0" borderId="29" xfId="0" applyNumberFormat="1" applyBorder="1" applyAlignment="1" applyProtection="1">
      <alignment horizontal="center"/>
    </xf>
    <xf numFmtId="1" fontId="0" fillId="0" borderId="30" xfId="0" applyNumberFormat="1" applyBorder="1" applyAlignment="1" applyProtection="1">
      <alignment horizontal="center"/>
    </xf>
    <xf numFmtId="1" fontId="10" fillId="0" borderId="30" xfId="0" applyNumberFormat="1" applyFont="1" applyFill="1" applyBorder="1" applyAlignment="1" applyProtection="1">
      <alignment horizontal="center"/>
      <protection locked="0"/>
    </xf>
    <xf numFmtId="1" fontId="0" fillId="0" borderId="31" xfId="0" applyNumberFormat="1" applyFill="1" applyBorder="1" applyAlignment="1" applyProtection="1">
      <alignment horizontal="center"/>
      <protection locked="0"/>
    </xf>
    <xf numFmtId="20" fontId="5" fillId="5" borderId="29" xfId="0" applyNumberFormat="1" applyFont="1" applyFill="1" applyBorder="1" applyAlignment="1" applyProtection="1">
      <alignment horizontal="center"/>
      <protection locked="0"/>
    </xf>
    <xf numFmtId="20" fontId="5" fillId="5" borderId="30" xfId="0" applyNumberFormat="1" applyFont="1" applyFill="1" applyBorder="1" applyAlignment="1" applyProtection="1">
      <alignment horizontal="center"/>
      <protection locked="0"/>
    </xf>
    <xf numFmtId="2" fontId="5" fillId="0" borderId="30" xfId="0" applyNumberFormat="1" applyFont="1" applyBorder="1" applyAlignment="1" applyProtection="1">
      <alignment horizontal="center"/>
    </xf>
    <xf numFmtId="2" fontId="5" fillId="0" borderId="31" xfId="0" applyNumberFormat="1" applyFont="1" applyBorder="1" applyAlignment="1" applyProtection="1">
      <alignment horizontal="center"/>
    </xf>
    <xf numFmtId="20" fontId="5" fillId="5" borderId="31" xfId="0" applyNumberFormat="1" applyFont="1" applyFill="1" applyBorder="1" applyAlignment="1" applyProtection="1">
      <alignment horizontal="center"/>
      <protection locked="0"/>
    </xf>
    <xf numFmtId="0" fontId="0" fillId="0" borderId="0" xfId="0" applyBorder="1" applyAlignment="1" applyProtection="1">
      <alignment horizontal="left" vertical="center"/>
    </xf>
    <xf numFmtId="1" fontId="0" fillId="0" borderId="0" xfId="0" applyNumberFormat="1" applyBorder="1" applyAlignment="1" applyProtection="1">
      <alignment horizontal="right" vertical="center"/>
    </xf>
    <xf numFmtId="0" fontId="0" fillId="0" borderId="0" xfId="0" applyBorder="1" applyAlignment="1" applyProtection="1">
      <alignment horizontal="right" vertical="center"/>
    </xf>
    <xf numFmtId="9" fontId="0" fillId="0" borderId="0" xfId="0" applyNumberFormat="1" applyBorder="1" applyAlignment="1" applyProtection="1">
      <alignment horizontal="left" vertical="center"/>
    </xf>
    <xf numFmtId="20" fontId="0" fillId="0" borderId="0" xfId="0" applyNumberFormat="1" applyBorder="1" applyAlignment="1" applyProtection="1">
      <alignment horizontal="center"/>
    </xf>
    <xf numFmtId="20" fontId="0" fillId="0" borderId="0" xfId="0" applyNumberFormat="1" applyBorder="1" applyAlignment="1" applyProtection="1">
      <alignment horizontal="right" vertical="center"/>
    </xf>
    <xf numFmtId="2" fontId="0" fillId="0" borderId="0" xfId="0" applyNumberFormat="1" applyBorder="1" applyAlignment="1" applyProtection="1">
      <alignment horizontal="center" vertical="center"/>
    </xf>
    <xf numFmtId="0" fontId="13" fillId="0" borderId="19" xfId="0" applyFont="1" applyBorder="1" applyAlignment="1" applyProtection="1">
      <alignment horizontal="left" indent="1"/>
    </xf>
    <xf numFmtId="0" fontId="8" fillId="6" borderId="4" xfId="0" applyFont="1" applyFill="1" applyBorder="1" applyAlignment="1" applyProtection="1">
      <alignment horizontal="center" vertical="center"/>
    </xf>
    <xf numFmtId="1" fontId="8" fillId="6" borderId="4" xfId="0" applyNumberFormat="1" applyFont="1" applyFill="1" applyBorder="1" applyAlignment="1" applyProtection="1">
      <alignment horizontal="center"/>
    </xf>
    <xf numFmtId="0" fontId="1" fillId="0" borderId="32" xfId="0" applyFont="1" applyBorder="1" applyAlignment="1" applyProtection="1"/>
    <xf numFmtId="0" fontId="1" fillId="0" borderId="9" xfId="0" applyFont="1" applyBorder="1" applyAlignment="1" applyProtection="1"/>
    <xf numFmtId="1" fontId="1" fillId="0" borderId="9" xfId="0" applyNumberFormat="1" applyFont="1" applyBorder="1" applyAlignment="1" applyProtection="1">
      <alignment horizontal="center"/>
    </xf>
    <xf numFmtId="2" fontId="5" fillId="0" borderId="9" xfId="0" applyNumberFormat="1" applyFont="1" applyBorder="1" applyAlignment="1" applyProtection="1">
      <alignment horizontal="center"/>
    </xf>
    <xf numFmtId="0" fontId="5" fillId="6" borderId="18" xfId="0" applyFont="1" applyFill="1" applyBorder="1" applyAlignment="1" applyProtection="1">
      <alignment horizontal="center"/>
    </xf>
    <xf numFmtId="0" fontId="7" fillId="6" borderId="4" xfId="0" applyFont="1" applyFill="1" applyBorder="1" applyAlignment="1" applyProtection="1">
      <alignment horizontal="center" vertical="center"/>
    </xf>
    <xf numFmtId="20" fontId="7" fillId="6" borderId="4" xfId="0" applyNumberFormat="1" applyFont="1" applyFill="1" applyBorder="1" applyAlignment="1" applyProtection="1">
      <alignment horizontal="center"/>
    </xf>
    <xf numFmtId="0" fontId="0" fillId="6" borderId="4" xfId="0" applyFont="1" applyFill="1" applyBorder="1" applyAlignment="1" applyProtection="1">
      <alignment horizontal="center" vertical="center" textRotation="180"/>
    </xf>
    <xf numFmtId="2" fontId="0" fillId="0" borderId="9" xfId="0" applyNumberFormat="1" applyBorder="1" applyAlignment="1" applyProtection="1">
      <alignment vertical="center"/>
      <protection locked="0"/>
    </xf>
    <xf numFmtId="9" fontId="0" fillId="0" borderId="9" xfId="0" applyNumberFormat="1" applyBorder="1" applyAlignment="1" applyProtection="1">
      <alignment horizontal="left" vertical="center"/>
      <protection locked="0"/>
    </xf>
    <xf numFmtId="20" fontId="0" fillId="0" borderId="9" xfId="0" applyNumberFormat="1" applyBorder="1" applyAlignment="1" applyProtection="1">
      <alignment horizontal="center"/>
    </xf>
    <xf numFmtId="1" fontId="0" fillId="0" borderId="9" xfId="0" applyNumberFormat="1" applyBorder="1" applyAlignment="1" applyProtection="1">
      <alignment horizontal="center"/>
    </xf>
    <xf numFmtId="2" fontId="0" fillId="0" borderId="9" xfId="0" applyNumberFormat="1" applyBorder="1" applyAlignment="1" applyProtection="1">
      <alignment horizontal="right" vertical="center"/>
    </xf>
    <xf numFmtId="0" fontId="6" fillId="0" borderId="9" xfId="0" applyFont="1" applyBorder="1" applyAlignment="1" applyProtection="1">
      <alignment horizontal="left" vertical="center"/>
    </xf>
    <xf numFmtId="0" fontId="6" fillId="2" borderId="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1" fontId="0" fillId="2" borderId="18" xfId="0" applyNumberFormat="1" applyFill="1" applyBorder="1" applyAlignment="1" applyProtection="1">
      <alignment horizontal="center"/>
    </xf>
    <xf numFmtId="0" fontId="6" fillId="0" borderId="18" xfId="0" applyFont="1" applyBorder="1" applyAlignment="1">
      <alignment vertical="center"/>
    </xf>
    <xf numFmtId="0" fontId="0" fillId="0" borderId="18" xfId="0" applyBorder="1" applyProtection="1"/>
    <xf numFmtId="0" fontId="0" fillId="0" borderId="11" xfId="0" applyBorder="1"/>
    <xf numFmtId="20" fontId="11" fillId="0" borderId="18" xfId="0" applyNumberFormat="1" applyFont="1" applyBorder="1" applyAlignment="1" applyProtection="1">
      <alignment horizontal="center" wrapText="1"/>
    </xf>
    <xf numFmtId="0" fontId="5" fillId="0" borderId="18" xfId="0" applyFont="1" applyFill="1" applyBorder="1" applyAlignment="1" applyProtection="1">
      <alignment horizontal="center"/>
    </xf>
    <xf numFmtId="2" fontId="5" fillId="0" borderId="9" xfId="0" applyNumberFormat="1" applyFont="1" applyFill="1" applyBorder="1" applyAlignment="1" applyProtection="1">
      <alignment horizontal="center"/>
    </xf>
    <xf numFmtId="2" fontId="5" fillId="0" borderId="20" xfId="0" applyNumberFormat="1" applyFont="1" applyFill="1" applyBorder="1" applyAlignment="1" applyProtection="1">
      <alignment horizontal="center"/>
    </xf>
    <xf numFmtId="2" fontId="5" fillId="0" borderId="36" xfId="0" applyNumberFormat="1" applyFont="1" applyFill="1" applyBorder="1" applyAlignment="1" applyProtection="1">
      <alignment horizontal="center"/>
    </xf>
    <xf numFmtId="2" fontId="5" fillId="0" borderId="30" xfId="0" applyNumberFormat="1" applyFont="1" applyFill="1" applyBorder="1" applyAlignment="1" applyProtection="1">
      <alignment horizontal="center"/>
    </xf>
    <xf numFmtId="20" fontId="5" fillId="5" borderId="30" xfId="0" applyNumberFormat="1" applyFont="1" applyFill="1" applyBorder="1" applyProtection="1">
      <protection locked="0"/>
    </xf>
    <xf numFmtId="0" fontId="5" fillId="5" borderId="30" xfId="0" applyFont="1" applyFill="1" applyBorder="1" applyProtection="1">
      <protection locked="0"/>
    </xf>
    <xf numFmtId="0" fontId="5" fillId="5" borderId="31" xfId="0" applyFont="1" applyFill="1" applyBorder="1" applyProtection="1">
      <protection locked="0"/>
    </xf>
    <xf numFmtId="20" fontId="5" fillId="5" borderId="20" xfId="0" applyNumberFormat="1" applyFont="1" applyFill="1" applyBorder="1" applyProtection="1">
      <protection locked="0"/>
    </xf>
    <xf numFmtId="0" fontId="5" fillId="5" borderId="20" xfId="0" applyFont="1" applyFill="1" applyBorder="1" applyProtection="1">
      <protection locked="0"/>
    </xf>
    <xf numFmtId="0" fontId="5" fillId="5" borderId="23" xfId="0" applyFont="1" applyFill="1" applyBorder="1" applyProtection="1">
      <protection locked="0"/>
    </xf>
    <xf numFmtId="0" fontId="5" fillId="5" borderId="36" xfId="0" applyFont="1" applyFill="1" applyBorder="1" applyProtection="1">
      <protection locked="0"/>
    </xf>
    <xf numFmtId="0" fontId="5" fillId="5" borderId="37" xfId="0" applyFont="1" applyFill="1" applyBorder="1" applyProtection="1">
      <protection locked="0"/>
    </xf>
    <xf numFmtId="0" fontId="0" fillId="2" borderId="18" xfId="0" applyFont="1" applyFill="1" applyBorder="1" applyAlignment="1" applyProtection="1">
      <alignment horizontal="center"/>
    </xf>
    <xf numFmtId="1" fontId="0" fillId="2" borderId="18" xfId="0" applyNumberFormat="1" applyFont="1" applyFill="1" applyBorder="1" applyAlignment="1" applyProtection="1">
      <alignment horizontal="center"/>
    </xf>
    <xf numFmtId="0" fontId="0" fillId="2" borderId="33" xfId="0" applyFont="1" applyFill="1" applyBorder="1" applyAlignment="1" applyProtection="1">
      <alignment horizontal="center" vertical="center" textRotation="180"/>
    </xf>
    <xf numFmtId="0" fontId="0" fillId="2" borderId="18" xfId="0" applyFont="1" applyFill="1" applyBorder="1" applyAlignment="1" applyProtection="1">
      <alignment horizontal="center" vertical="center" textRotation="180"/>
    </xf>
    <xf numFmtId="0" fontId="0" fillId="2" borderId="34" xfId="0" applyFont="1" applyFill="1" applyBorder="1" applyAlignment="1" applyProtection="1">
      <alignment horizontal="center"/>
    </xf>
    <xf numFmtId="20" fontId="0" fillId="2" borderId="35" xfId="0" applyNumberFormat="1" applyFont="1" applyFill="1" applyBorder="1" applyAlignment="1" applyProtection="1">
      <alignment horizontal="center" wrapText="1"/>
    </xf>
    <xf numFmtId="0" fontId="0" fillId="2" borderId="35" xfId="0" applyFont="1" applyFill="1" applyBorder="1" applyAlignment="1" applyProtection="1">
      <alignment horizontal="center" vertical="center" textRotation="180"/>
    </xf>
    <xf numFmtId="20" fontId="13" fillId="2" borderId="33" xfId="0" applyNumberFormat="1" applyFont="1" applyFill="1" applyBorder="1" applyAlignment="1" applyProtection="1">
      <alignment horizontal="center" wrapText="1"/>
    </xf>
    <xf numFmtId="0" fontId="3" fillId="2" borderId="33" xfId="0" applyFont="1" applyFill="1" applyBorder="1" applyAlignment="1" applyProtection="1">
      <alignment horizontal="center" vertical="center" textRotation="180"/>
    </xf>
    <xf numFmtId="0" fontId="3" fillId="2" borderId="34" xfId="0" applyFont="1" applyFill="1" applyBorder="1" applyAlignment="1" applyProtection="1">
      <alignment horizontal="center" vertical="center" textRotation="180"/>
    </xf>
    <xf numFmtId="165" fontId="0" fillId="2" borderId="30" xfId="0" applyNumberFormat="1" applyFill="1" applyBorder="1" applyAlignment="1" applyProtection="1">
      <alignment horizontal="center"/>
    </xf>
    <xf numFmtId="165" fontId="0" fillId="2" borderId="20" xfId="0" applyNumberFormat="1" applyFill="1" applyBorder="1" applyAlignment="1" applyProtection="1">
      <alignment horizontal="center"/>
    </xf>
    <xf numFmtId="165" fontId="0" fillId="2" borderId="25" xfId="0" applyNumberFormat="1" applyFill="1" applyBorder="1" applyAlignment="1" applyProtection="1">
      <alignment horizontal="center"/>
    </xf>
    <xf numFmtId="20" fontId="0" fillId="2" borderId="33" xfId="0" applyNumberFormat="1" applyFont="1" applyFill="1" applyBorder="1" applyAlignment="1" applyProtection="1">
      <alignment horizontal="center" wrapText="1"/>
    </xf>
    <xf numFmtId="20" fontId="5" fillId="2" borderId="33" xfId="0" applyNumberFormat="1" applyFont="1" applyFill="1" applyBorder="1" applyAlignment="1" applyProtection="1">
      <alignment horizontal="center" wrapText="1"/>
    </xf>
    <xf numFmtId="1" fontId="0" fillId="2" borderId="33" xfId="0" applyNumberFormat="1" applyFont="1" applyFill="1" applyBorder="1" applyAlignment="1" applyProtection="1">
      <alignment horizontal="center" wrapText="1"/>
    </xf>
    <xf numFmtId="1" fontId="0" fillId="0" borderId="0" xfId="0" applyNumberFormat="1" applyBorder="1" applyAlignment="1" applyProtection="1">
      <alignment horizontal="right" wrapText="1"/>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protection locked="0"/>
    </xf>
    <xf numFmtId="0" fontId="0" fillId="0" borderId="4" xfId="0" applyBorder="1" applyAlignment="1" applyProtection="1">
      <alignment horizontal="center" vertical="top"/>
    </xf>
    <xf numFmtId="0" fontId="0" fillId="0" borderId="9" xfId="0" applyFont="1" applyBorder="1" applyAlignment="1">
      <alignment horizontal="right"/>
    </xf>
    <xf numFmtId="20" fontId="8" fillId="6" borderId="4" xfId="0" applyNumberFormat="1" applyFont="1" applyFill="1" applyBorder="1" applyAlignment="1" applyProtection="1">
      <alignment horizontal="center" vertical="center"/>
    </xf>
    <xf numFmtId="0" fontId="0" fillId="0" borderId="4" xfId="0" applyBorder="1" applyAlignment="1" applyProtection="1">
      <protection locked="0"/>
    </xf>
    <xf numFmtId="0" fontId="0" fillId="0" borderId="6" xfId="0" applyBorder="1" applyAlignment="1" applyProtection="1">
      <protection locked="0"/>
    </xf>
    <xf numFmtId="0" fontId="5" fillId="0" borderId="21" xfId="0" applyFont="1" applyFill="1" applyBorder="1" applyProtection="1">
      <protection locked="0"/>
    </xf>
    <xf numFmtId="0" fontId="5" fillId="0" borderId="11" xfId="0" applyFont="1" applyBorder="1" applyAlignment="1" applyProtection="1">
      <alignment horizontal="left" vertical="center" wrapText="1" indent="1"/>
    </xf>
    <xf numFmtId="0" fontId="5" fillId="0" borderId="0" xfId="0" applyFont="1" applyBorder="1" applyAlignment="1" applyProtection="1">
      <alignment horizontal="left" vertical="center" wrapText="1" indent="1"/>
    </xf>
    <xf numFmtId="0" fontId="5" fillId="0" borderId="5" xfId="0" applyFont="1" applyBorder="1" applyAlignment="1" applyProtection="1">
      <alignment horizontal="left" vertical="center" wrapText="1" indent="1"/>
    </xf>
    <xf numFmtId="0" fontId="5" fillId="0" borderId="4" xfId="0" applyFont="1" applyBorder="1" applyAlignment="1" applyProtection="1">
      <alignment horizontal="left" vertical="center" wrapText="1" indent="1"/>
    </xf>
    <xf numFmtId="20" fontId="2" fillId="2" borderId="18" xfId="0" applyNumberFormat="1" applyFont="1" applyFill="1" applyBorder="1" applyAlignment="1" applyProtection="1">
      <alignment horizontal="center" wrapText="1"/>
    </xf>
    <xf numFmtId="49" fontId="5" fillId="0" borderId="21" xfId="0" applyNumberFormat="1" applyFont="1" applyFill="1" applyBorder="1" applyProtection="1">
      <protection locked="0"/>
    </xf>
    <xf numFmtId="0" fontId="6" fillId="2" borderId="3"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5" fillId="6" borderId="18" xfId="0" applyFont="1" applyFill="1" applyBorder="1" applyAlignment="1" applyProtection="1">
      <alignment horizontal="center"/>
    </xf>
    <xf numFmtId="0" fontId="5" fillId="0" borderId="28" xfId="0" applyFont="1" applyFill="1" applyBorder="1" applyProtection="1">
      <protection locked="0"/>
    </xf>
    <xf numFmtId="164" fontId="14" fillId="0" borderId="9" xfId="0" applyNumberFormat="1" applyFont="1" applyBorder="1" applyAlignment="1" applyProtection="1">
      <alignment horizontal="center" vertical="center"/>
    </xf>
    <xf numFmtId="0" fontId="6" fillId="0" borderId="18" xfId="0" applyFont="1" applyBorder="1" applyAlignment="1" applyProtection="1">
      <alignment horizontal="center" vertical="center"/>
      <protection locked="0"/>
    </xf>
    <xf numFmtId="0" fontId="0" fillId="0" borderId="11" xfId="0" applyBorder="1" applyAlignment="1" applyProtection="1">
      <alignment horizontal="left"/>
      <protection locked="0"/>
    </xf>
    <xf numFmtId="0" fontId="0" fillId="0" borderId="0" xfId="0" applyBorder="1" applyAlignment="1" applyProtection="1">
      <alignment horizontal="left"/>
      <protection locked="0"/>
    </xf>
    <xf numFmtId="14" fontId="0" fillId="0" borderId="4" xfId="0" applyNumberFormat="1" applyBorder="1" applyAlignment="1" applyProtection="1">
      <alignment horizontal="center"/>
      <protection locked="0"/>
    </xf>
    <xf numFmtId="0" fontId="6" fillId="2" borderId="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5" fillId="0" borderId="27" xfId="0" applyFont="1" applyFill="1" applyBorder="1" applyProtection="1">
      <protection locked="0"/>
    </xf>
    <xf numFmtId="0" fontId="6" fillId="2" borderId="10" xfId="0" applyFont="1" applyFill="1" applyBorder="1" applyAlignment="1" applyProtection="1">
      <alignment horizontal="center" vertical="center"/>
    </xf>
    <xf numFmtId="0" fontId="5" fillId="0" borderId="0"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0" fillId="0" borderId="0" xfId="0" applyBorder="1" applyAlignment="1" applyProtection="1">
      <alignment horizontal="center"/>
      <protection locked="0"/>
    </xf>
    <xf numFmtId="0" fontId="0" fillId="0" borderId="1" xfId="0" applyBorder="1" applyAlignment="1" applyProtection="1">
      <alignment horizontal="center"/>
      <protection locked="0"/>
    </xf>
    <xf numFmtId="0" fontId="5" fillId="0" borderId="0" xfId="0" applyFont="1" applyBorder="1" applyAlignment="1" applyProtection="1">
      <alignment vertical="top"/>
    </xf>
    <xf numFmtId="0" fontId="5" fillId="0" borderId="1" xfId="0" applyFont="1" applyBorder="1" applyAlignment="1" applyProtection="1">
      <alignment vertical="top"/>
    </xf>
    <xf numFmtId="0" fontId="5" fillId="0" borderId="4" xfId="0" applyFont="1" applyBorder="1" applyAlignment="1" applyProtection="1">
      <alignment vertical="top"/>
      <protection locked="0"/>
    </xf>
    <xf numFmtId="0" fontId="5" fillId="0" borderId="6" xfId="0" applyFont="1" applyBorder="1" applyAlignment="1" applyProtection="1">
      <alignment vertical="top"/>
      <protection locked="0"/>
    </xf>
    <xf numFmtId="0" fontId="5" fillId="0" borderId="9" xfId="0" applyFont="1" applyBorder="1" applyAlignment="1" applyProtection="1">
      <alignment horizontal="right"/>
    </xf>
    <xf numFmtId="0" fontId="5" fillId="0" borderId="0" xfId="0" applyFont="1" applyBorder="1" applyAlignment="1" applyProtection="1">
      <alignment horizontal="left" wrapText="1"/>
    </xf>
    <xf numFmtId="0" fontId="5" fillId="0" borderId="1" xfId="0" applyFont="1" applyBorder="1" applyAlignment="1" applyProtection="1">
      <alignment horizontal="left" wrapText="1"/>
    </xf>
    <xf numFmtId="0" fontId="5" fillId="0" borderId="0" xfId="0" applyFont="1" applyBorder="1" applyAlignment="1" applyProtection="1">
      <alignment horizontal="left" vertical="top"/>
    </xf>
    <xf numFmtId="0" fontId="0" fillId="0" borderId="9" xfId="0" applyBorder="1" applyAlignment="1" applyProtection="1">
      <alignment horizontal="right" vertical="center"/>
    </xf>
    <xf numFmtId="2" fontId="0" fillId="0" borderId="9" xfId="0" applyNumberFormat="1" applyBorder="1" applyAlignment="1" applyProtection="1">
      <alignment horizontal="left" vertical="center"/>
    </xf>
    <xf numFmtId="0" fontId="0" fillId="0" borderId="9" xfId="0" applyBorder="1" applyAlignment="1" applyProtection="1">
      <alignment horizontal="left" vertical="center"/>
    </xf>
    <xf numFmtId="20" fontId="0" fillId="0" borderId="9" xfId="0" applyNumberFormat="1" applyBorder="1" applyAlignment="1" applyProtection="1">
      <alignment horizontal="right" vertical="center"/>
    </xf>
    <xf numFmtId="2" fontId="0" fillId="0" borderId="9" xfId="0" applyNumberForma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0" xfId="0" applyFont="1" applyBorder="1" applyAlignment="1" applyProtection="1">
      <alignment wrapText="1"/>
    </xf>
    <xf numFmtId="0" fontId="5" fillId="0" borderId="1" xfId="0" applyFont="1" applyBorder="1" applyAlignment="1" applyProtection="1">
      <alignment wrapText="1"/>
    </xf>
    <xf numFmtId="0" fontId="8" fillId="6" borderId="4" xfId="0" applyFont="1" applyFill="1" applyBorder="1" applyAlignment="1" applyProtection="1">
      <alignment horizontal="center" vertical="center"/>
    </xf>
    <xf numFmtId="0" fontId="9" fillId="4" borderId="4" xfId="0" applyFont="1" applyFill="1" applyBorder="1" applyAlignment="1">
      <alignment horizontal="center" vertical="top"/>
    </xf>
  </cellXfs>
  <cellStyles count="2">
    <cellStyle name="Normal" xfId="0" builtinId="0"/>
    <cellStyle name="Normal 2" xfId="1" xr:uid="{00000000-0005-0000-0000-000001000000}"/>
  </cellStyles>
  <dxfs count="11">
    <dxf>
      <font>
        <color theme="1"/>
      </font>
      <fill>
        <patternFill>
          <fgColor theme="0"/>
        </patternFill>
      </fill>
    </dxf>
    <dxf>
      <font>
        <color theme="0"/>
      </font>
      <fill>
        <patternFill patternType="solid">
          <bgColor theme="0"/>
        </patternFill>
      </fill>
    </dxf>
    <dxf>
      <fill>
        <patternFill>
          <bgColor theme="0" tint="-4.9989318521683403E-2"/>
        </patternFill>
      </fill>
    </dxf>
    <dxf>
      <font>
        <b/>
        <i val="0"/>
        <color rgb="FFFF0000"/>
      </font>
      <fill>
        <patternFill patternType="none">
          <bgColor auto="1"/>
        </patternFill>
      </fill>
    </dxf>
    <dxf>
      <font>
        <color theme="0"/>
      </font>
    </dxf>
    <dxf>
      <font>
        <color theme="0"/>
      </font>
      <fill>
        <patternFill>
          <bgColor theme="0"/>
        </patternFill>
      </fill>
    </dxf>
    <dxf>
      <font>
        <color theme="0"/>
      </font>
    </dxf>
    <dxf>
      <fill>
        <patternFill>
          <bgColor theme="1" tint="0.499984740745262"/>
        </patternFill>
      </fill>
    </dxf>
    <dxf>
      <fill>
        <patternFill>
          <bgColor theme="1" tint="0.499984740745262"/>
        </patternFill>
      </fill>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jpe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76200</xdr:colOff>
          <xdr:row>44</xdr:row>
          <xdr:rowOff>66675</xdr:rowOff>
        </xdr:from>
        <xdr:to>
          <xdr:col>23</xdr:col>
          <xdr:colOff>66675</xdr:colOff>
          <xdr:row>45</xdr:row>
          <xdr:rowOff>28575</xdr:rowOff>
        </xdr:to>
        <xdr:sp macro="" textlink="">
          <xdr:nvSpPr>
            <xdr:cNvPr id="20509" name="Option Button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9</xdr:col>
      <xdr:colOff>149228</xdr:colOff>
      <xdr:row>1</xdr:row>
      <xdr:rowOff>150284</xdr:rowOff>
    </xdr:from>
    <xdr:to>
      <xdr:col>13</xdr:col>
      <xdr:colOff>143935</xdr:colOff>
      <xdr:row>1</xdr:row>
      <xdr:rowOff>551127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4161" y="251884"/>
          <a:ext cx="1603374" cy="4008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22</xdr:col>
          <xdr:colOff>76200</xdr:colOff>
          <xdr:row>43</xdr:row>
          <xdr:rowOff>9525</xdr:rowOff>
        </xdr:from>
        <xdr:to>
          <xdr:col>23</xdr:col>
          <xdr:colOff>66675</xdr:colOff>
          <xdr:row>44</xdr:row>
          <xdr:rowOff>0</xdr:rowOff>
        </xdr:to>
        <xdr:sp macro="" textlink="">
          <xdr:nvSpPr>
            <xdr:cNvPr id="20510" name="Option Button 30" hidden="1">
              <a:extLst>
                <a:ext uri="{63B3BB69-23CF-44E3-9099-C40C66FF867C}">
                  <a14:compatExt spid="_x0000_s20510"/>
                </a:ext>
                <a:ext uri="{FF2B5EF4-FFF2-40B4-BE49-F238E27FC236}">
                  <a16:creationId xmlns:a16="http://schemas.microsoft.com/office/drawing/2014/main" id="{00000000-0008-0000-0000-00001E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41</xdr:row>
          <xdr:rowOff>276225</xdr:rowOff>
        </xdr:from>
        <xdr:to>
          <xdr:col>23</xdr:col>
          <xdr:colOff>76200</xdr:colOff>
          <xdr:row>42</xdr:row>
          <xdr:rowOff>238125</xdr:rowOff>
        </xdr:to>
        <xdr:sp macro="" textlink="">
          <xdr:nvSpPr>
            <xdr:cNvPr id="20511" name="Option Button 31" hidden="1">
              <a:extLst>
                <a:ext uri="{63B3BB69-23CF-44E3-9099-C40C66FF867C}">
                  <a14:compatExt spid="_x0000_s20511"/>
                </a:ext>
                <a:ext uri="{FF2B5EF4-FFF2-40B4-BE49-F238E27FC236}">
                  <a16:creationId xmlns:a16="http://schemas.microsoft.com/office/drawing/2014/main" id="{00000000-0008-0000-0000-00001F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41</xdr:row>
          <xdr:rowOff>266700</xdr:rowOff>
        </xdr:from>
        <xdr:to>
          <xdr:col>7</xdr:col>
          <xdr:colOff>47625</xdr:colOff>
          <xdr:row>42</xdr:row>
          <xdr:rowOff>228600</xdr:rowOff>
        </xdr:to>
        <xdr:sp macro="" textlink="">
          <xdr:nvSpPr>
            <xdr:cNvPr id="20512" name="Option Button 32" hidden="1">
              <a:extLst>
                <a:ext uri="{63B3BB69-23CF-44E3-9099-C40C66FF867C}">
                  <a14:compatExt spid="_x0000_s20512"/>
                </a:ext>
                <a:ext uri="{FF2B5EF4-FFF2-40B4-BE49-F238E27FC236}">
                  <a16:creationId xmlns:a16="http://schemas.microsoft.com/office/drawing/2014/main" id="{00000000-0008-0000-0000-000020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7</xdr:col>
          <xdr:colOff>47625</xdr:colOff>
          <xdr:row>44</xdr:row>
          <xdr:rowOff>0</xdr:rowOff>
        </xdr:to>
        <xdr:sp macro="" textlink="">
          <xdr:nvSpPr>
            <xdr:cNvPr id="20513" name="Option Button 33" hidden="1">
              <a:extLst>
                <a:ext uri="{63B3BB69-23CF-44E3-9099-C40C66FF867C}">
                  <a14:compatExt spid="_x0000_s20513"/>
                </a:ext>
                <a:ext uri="{FF2B5EF4-FFF2-40B4-BE49-F238E27FC236}">
                  <a16:creationId xmlns:a16="http://schemas.microsoft.com/office/drawing/2014/main" id="{00000000-0008-0000-0000-00002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47625</xdr:rowOff>
        </xdr:from>
        <xdr:to>
          <xdr:col>7</xdr:col>
          <xdr:colOff>38100</xdr:colOff>
          <xdr:row>45</xdr:row>
          <xdr:rowOff>9525</xdr:rowOff>
        </xdr:to>
        <xdr:sp macro="" textlink="">
          <xdr:nvSpPr>
            <xdr:cNvPr id="20514" name="Option Button 34" hidden="1">
              <a:extLst>
                <a:ext uri="{63B3BB69-23CF-44E3-9099-C40C66FF867C}">
                  <a14:compatExt spid="_x0000_s20514"/>
                </a:ext>
                <a:ext uri="{FF2B5EF4-FFF2-40B4-BE49-F238E27FC236}">
                  <a16:creationId xmlns:a16="http://schemas.microsoft.com/office/drawing/2014/main" id="{00000000-0008-0000-0000-00002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11</xdr:row>
      <xdr:rowOff>151653</xdr:rowOff>
    </xdr:from>
    <xdr:to>
      <xdr:col>3</xdr:col>
      <xdr:colOff>4067176</xdr:colOff>
      <xdr:row>11</xdr:row>
      <xdr:rowOff>782785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800975" y="12686553"/>
          <a:ext cx="3971926" cy="631132"/>
        </a:xfrm>
        <a:prstGeom prst="rect">
          <a:avLst/>
        </a:prstGeom>
      </xdr:spPr>
    </xdr:pic>
    <xdr:clientData/>
  </xdr:twoCellAnchor>
  <xdr:twoCellAnchor editAs="oneCell">
    <xdr:from>
      <xdr:col>3</xdr:col>
      <xdr:colOff>38100</xdr:colOff>
      <xdr:row>13</xdr:row>
      <xdr:rowOff>75197</xdr:rowOff>
    </xdr:from>
    <xdr:to>
      <xdr:col>3</xdr:col>
      <xdr:colOff>4018420</xdr:colOff>
      <xdr:row>13</xdr:row>
      <xdr:rowOff>666582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743825" y="15467597"/>
          <a:ext cx="3980320" cy="591385"/>
        </a:xfrm>
        <a:prstGeom prst="rect">
          <a:avLst/>
        </a:prstGeom>
      </xdr:spPr>
    </xdr:pic>
    <xdr:clientData/>
  </xdr:twoCellAnchor>
  <xdr:twoCellAnchor editAs="oneCell">
    <xdr:from>
      <xdr:col>3</xdr:col>
      <xdr:colOff>1666875</xdr:colOff>
      <xdr:row>1</xdr:row>
      <xdr:rowOff>76201</xdr:rowOff>
    </xdr:from>
    <xdr:to>
      <xdr:col>3</xdr:col>
      <xdr:colOff>2209800</xdr:colOff>
      <xdr:row>1</xdr:row>
      <xdr:rowOff>615369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72600" y="314326"/>
          <a:ext cx="542925" cy="539168"/>
        </a:xfrm>
        <a:prstGeom prst="rect">
          <a:avLst/>
        </a:prstGeom>
      </xdr:spPr>
    </xdr:pic>
    <xdr:clientData/>
  </xdr:twoCellAnchor>
  <xdr:twoCellAnchor editAs="oneCell">
    <xdr:from>
      <xdr:col>3</xdr:col>
      <xdr:colOff>219075</xdr:colOff>
      <xdr:row>12</xdr:row>
      <xdr:rowOff>123826</xdr:rowOff>
    </xdr:from>
    <xdr:to>
      <xdr:col>3</xdr:col>
      <xdr:colOff>2679700</xdr:colOff>
      <xdr:row>12</xdr:row>
      <xdr:rowOff>714376</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7924800" y="13554076"/>
          <a:ext cx="2460625" cy="590550"/>
        </a:xfrm>
        <a:prstGeom prst="rect">
          <a:avLst/>
        </a:prstGeom>
      </xdr:spPr>
    </xdr:pic>
    <xdr:clientData/>
  </xdr:twoCellAnchor>
  <xdr:twoCellAnchor editAs="oneCell">
    <xdr:from>
      <xdr:col>3</xdr:col>
      <xdr:colOff>676275</xdr:colOff>
      <xdr:row>3</xdr:row>
      <xdr:rowOff>107566</xdr:rowOff>
    </xdr:from>
    <xdr:to>
      <xdr:col>3</xdr:col>
      <xdr:colOff>3552273</xdr:colOff>
      <xdr:row>3</xdr:row>
      <xdr:rowOff>876151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a:stretch>
          <a:fillRect/>
        </a:stretch>
      </xdr:blipFill>
      <xdr:spPr>
        <a:xfrm>
          <a:off x="8382000" y="2098291"/>
          <a:ext cx="2875998" cy="768585"/>
        </a:xfrm>
        <a:prstGeom prst="rect">
          <a:avLst/>
        </a:prstGeom>
      </xdr:spPr>
    </xdr:pic>
    <xdr:clientData/>
  </xdr:twoCellAnchor>
  <xdr:twoCellAnchor editAs="oneCell">
    <xdr:from>
      <xdr:col>3</xdr:col>
      <xdr:colOff>371475</xdr:colOff>
      <xdr:row>4</xdr:row>
      <xdr:rowOff>219076</xdr:rowOff>
    </xdr:from>
    <xdr:to>
      <xdr:col>3</xdr:col>
      <xdr:colOff>3780906</xdr:colOff>
      <xdr:row>4</xdr:row>
      <xdr:rowOff>985416</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6"/>
        <a:stretch>
          <a:fillRect/>
        </a:stretch>
      </xdr:blipFill>
      <xdr:spPr>
        <a:xfrm>
          <a:off x="8077200" y="3162301"/>
          <a:ext cx="3409431" cy="766340"/>
        </a:xfrm>
        <a:prstGeom prst="rect">
          <a:avLst/>
        </a:prstGeom>
      </xdr:spPr>
    </xdr:pic>
    <xdr:clientData/>
  </xdr:twoCellAnchor>
  <xdr:twoCellAnchor editAs="oneCell">
    <xdr:from>
      <xdr:col>3</xdr:col>
      <xdr:colOff>542925</xdr:colOff>
      <xdr:row>2</xdr:row>
      <xdr:rowOff>133350</xdr:rowOff>
    </xdr:from>
    <xdr:to>
      <xdr:col>3</xdr:col>
      <xdr:colOff>3467100</xdr:colOff>
      <xdr:row>3</xdr:row>
      <xdr:rowOff>28575</xdr:rowOff>
    </xdr:to>
    <xdr:pic>
      <xdr:nvPicPr>
        <xdr:cNvPr id="17" name="Picture 16" descr="C:\Users\STEPHE~1.CLO\AppData\Local\Temp\SNAGHTML46512bd2.PN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48650" y="1162050"/>
          <a:ext cx="29241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409575</xdr:colOff>
      <xdr:row>6</xdr:row>
      <xdr:rowOff>123825</xdr:rowOff>
    </xdr:from>
    <xdr:to>
      <xdr:col>3</xdr:col>
      <xdr:colOff>3486150</xdr:colOff>
      <xdr:row>6</xdr:row>
      <xdr:rowOff>1272302</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8"/>
        <a:stretch>
          <a:fillRect/>
        </a:stretch>
      </xdr:blipFill>
      <xdr:spPr>
        <a:xfrm>
          <a:off x="8115300" y="5600700"/>
          <a:ext cx="3076575" cy="1148477"/>
        </a:xfrm>
        <a:prstGeom prst="rect">
          <a:avLst/>
        </a:prstGeom>
      </xdr:spPr>
    </xdr:pic>
    <xdr:clientData/>
  </xdr:twoCellAnchor>
  <xdr:twoCellAnchor editAs="oneCell">
    <xdr:from>
      <xdr:col>3</xdr:col>
      <xdr:colOff>742951</xdr:colOff>
      <xdr:row>5</xdr:row>
      <xdr:rowOff>114301</xdr:rowOff>
    </xdr:from>
    <xdr:to>
      <xdr:col>3</xdr:col>
      <xdr:colOff>3009900</xdr:colOff>
      <xdr:row>5</xdr:row>
      <xdr:rowOff>1385411</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9"/>
        <a:stretch>
          <a:fillRect/>
        </a:stretch>
      </xdr:blipFill>
      <xdr:spPr>
        <a:xfrm>
          <a:off x="8448676" y="4152901"/>
          <a:ext cx="2266949" cy="1271110"/>
        </a:xfrm>
        <a:prstGeom prst="rect">
          <a:avLst/>
        </a:prstGeom>
      </xdr:spPr>
    </xdr:pic>
    <xdr:clientData/>
  </xdr:twoCellAnchor>
  <xdr:twoCellAnchor editAs="oneCell">
    <xdr:from>
      <xdr:col>3</xdr:col>
      <xdr:colOff>438150</xdr:colOff>
      <xdr:row>7</xdr:row>
      <xdr:rowOff>228600</xdr:rowOff>
    </xdr:from>
    <xdr:to>
      <xdr:col>3</xdr:col>
      <xdr:colOff>3171483</xdr:colOff>
      <xdr:row>7</xdr:row>
      <xdr:rowOff>1114314</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0"/>
        <a:stretch>
          <a:fillRect/>
        </a:stretch>
      </xdr:blipFill>
      <xdr:spPr>
        <a:xfrm>
          <a:off x="8143875" y="7058025"/>
          <a:ext cx="2733333" cy="885714"/>
        </a:xfrm>
        <a:prstGeom prst="rect">
          <a:avLst/>
        </a:prstGeom>
      </xdr:spPr>
    </xdr:pic>
    <xdr:clientData/>
  </xdr:twoCellAnchor>
  <xdr:twoCellAnchor editAs="oneCell">
    <xdr:from>
      <xdr:col>3</xdr:col>
      <xdr:colOff>2286000</xdr:colOff>
      <xdr:row>12</xdr:row>
      <xdr:rowOff>536310</xdr:rowOff>
    </xdr:from>
    <xdr:to>
      <xdr:col>3</xdr:col>
      <xdr:colOff>3752850</xdr:colOff>
      <xdr:row>12</xdr:row>
      <xdr:rowOff>1828535</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1"/>
        <a:stretch>
          <a:fillRect/>
        </a:stretch>
      </xdr:blipFill>
      <xdr:spPr>
        <a:xfrm>
          <a:off x="9991725" y="13966560"/>
          <a:ext cx="1466850" cy="1292225"/>
        </a:xfrm>
        <a:prstGeom prst="rect">
          <a:avLst/>
        </a:prstGeom>
      </xdr:spPr>
    </xdr:pic>
    <xdr:clientData/>
  </xdr:twoCellAnchor>
  <xdr:twoCellAnchor editAs="oneCell">
    <xdr:from>
      <xdr:col>3</xdr:col>
      <xdr:colOff>1028700</xdr:colOff>
      <xdr:row>10</xdr:row>
      <xdr:rowOff>352425</xdr:rowOff>
    </xdr:from>
    <xdr:to>
      <xdr:col>3</xdr:col>
      <xdr:colOff>2685843</xdr:colOff>
      <xdr:row>10</xdr:row>
      <xdr:rowOff>1361949</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2"/>
        <a:stretch>
          <a:fillRect/>
        </a:stretch>
      </xdr:blipFill>
      <xdr:spPr>
        <a:xfrm>
          <a:off x="8734425" y="11210925"/>
          <a:ext cx="1657143" cy="1009524"/>
        </a:xfrm>
        <a:prstGeom prst="rect">
          <a:avLst/>
        </a:prstGeom>
      </xdr:spPr>
    </xdr:pic>
    <xdr:clientData/>
  </xdr:twoCellAnchor>
  <xdr:twoCellAnchor editAs="oneCell">
    <xdr:from>
      <xdr:col>3</xdr:col>
      <xdr:colOff>1019175</xdr:colOff>
      <xdr:row>9</xdr:row>
      <xdr:rowOff>295275</xdr:rowOff>
    </xdr:from>
    <xdr:to>
      <xdr:col>3</xdr:col>
      <xdr:colOff>2771556</xdr:colOff>
      <xdr:row>9</xdr:row>
      <xdr:rowOff>1714323</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3"/>
        <a:stretch>
          <a:fillRect/>
        </a:stretch>
      </xdr:blipFill>
      <xdr:spPr>
        <a:xfrm>
          <a:off x="8724900" y="8867775"/>
          <a:ext cx="1752381" cy="14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AI53"/>
  <sheetViews>
    <sheetView showGridLines="0" tabSelected="1" topLeftCell="B1" zoomScaleNormal="100" zoomScalePageLayoutView="150" workbookViewId="0">
      <selection activeCell="B2" sqref="B2"/>
    </sheetView>
  </sheetViews>
  <sheetFormatPr defaultColWidth="9.140625" defaultRowHeight="12" outlineLevelCol="1"/>
  <cols>
    <col min="1" max="1" width="2" customWidth="1"/>
    <col min="2" max="2" width="11.85546875" style="1" customWidth="1"/>
    <col min="3" max="3" width="11.85546875" style="2" hidden="1" customWidth="1"/>
    <col min="4" max="4" width="9.5703125" style="2" customWidth="1"/>
    <col min="5" max="5" width="3.42578125" style="2" customWidth="1"/>
    <col min="6" max="6" width="3.5703125" style="2" customWidth="1"/>
    <col min="7" max="7" width="5.85546875" style="1" customWidth="1"/>
    <col min="8" max="8" width="6" style="1" customWidth="1"/>
    <col min="9" max="9" width="5.85546875" style="1" customWidth="1"/>
    <col min="10" max="10" width="5.5703125" style="1" customWidth="1"/>
    <col min="11" max="11" width="5.85546875" style="1" customWidth="1"/>
    <col min="12" max="12" width="5.42578125" style="1" customWidth="1"/>
    <col min="13" max="14" width="8.42578125" style="4" customWidth="1"/>
    <col min="15" max="15" width="6" style="4" customWidth="1"/>
    <col min="16" max="21" width="6" style="4" hidden="1" customWidth="1"/>
    <col min="22" max="22" width="8.42578125" style="2" customWidth="1"/>
    <col min="23" max="23" width="6.42578125" style="1" customWidth="1"/>
    <col min="24" max="24" width="6.85546875" style="1" customWidth="1"/>
    <col min="25" max="25" width="6.140625" style="1" customWidth="1"/>
    <col min="26" max="26" width="6.5703125" style="1" customWidth="1"/>
    <col min="27" max="27" width="30.85546875" customWidth="1"/>
    <col min="28" max="28" width="9.85546875" customWidth="1"/>
    <col min="29" max="29" width="8.140625" hidden="1" customWidth="1" outlineLevel="1"/>
    <col min="30" max="31" width="6.5703125" hidden="1" customWidth="1" outlineLevel="1"/>
    <col min="32" max="32" width="5.5703125" hidden="1" customWidth="1" outlineLevel="1"/>
    <col min="33" max="33" width="6.5703125" hidden="1" customWidth="1" outlineLevel="1"/>
    <col min="34" max="34" width="2.5703125" customWidth="1" collapsed="1"/>
    <col min="35" max="35" width="9.140625" hidden="1" customWidth="1"/>
  </cols>
  <sheetData>
    <row r="1" spans="2:35" ht="8.25" customHeight="1" thickBot="1"/>
    <row r="2" spans="2:35" ht="51.95" customHeight="1" thickBot="1">
      <c r="B2" s="54" t="s">
        <v>97</v>
      </c>
      <c r="C2" s="45"/>
      <c r="D2" s="111">
        <v>2023</v>
      </c>
      <c r="E2" s="55"/>
      <c r="F2" s="7"/>
      <c r="G2" s="7"/>
      <c r="H2" s="48">
        <f>IF(monthname="Jan",1,IF(monthname="Feb",2,IF(monthname="Mar",3,IF(monthname="Apr",4,IF(monthname="May",5,IF(monthname="Jun",6,IF(monthname="Jul",7,IF(monthname="Aug",8,IF(monthname="Sep",9,IF(monthname="Oct",10,IF(monthname="Nov",11,12)))))))))))</f>
        <v>1</v>
      </c>
      <c r="I2" s="46"/>
      <c r="J2" s="7"/>
      <c r="K2" s="45"/>
      <c r="L2" s="45"/>
      <c r="M2" s="47"/>
      <c r="N2" s="167" t="s">
        <v>61</v>
      </c>
      <c r="O2" s="167"/>
      <c r="P2" s="167"/>
      <c r="Q2" s="167"/>
      <c r="R2" s="167"/>
      <c r="S2" s="167"/>
      <c r="T2" s="167"/>
      <c r="U2" s="167"/>
      <c r="V2" s="167"/>
      <c r="W2" s="167"/>
      <c r="X2" s="167"/>
      <c r="Y2" s="168" t="s">
        <v>71</v>
      </c>
      <c r="Z2" s="168"/>
      <c r="AA2" s="168"/>
      <c r="AB2" s="168"/>
      <c r="AC2" s="115"/>
      <c r="AD2" s="116"/>
      <c r="AE2" s="116"/>
      <c r="AF2" s="116"/>
      <c r="AG2" s="116"/>
      <c r="AH2" s="117"/>
      <c r="AI2" t="s">
        <v>84</v>
      </c>
    </row>
    <row r="3" spans="2:35" ht="16.5" customHeight="1">
      <c r="B3" s="188" t="s">
        <v>51</v>
      </c>
      <c r="C3" s="188"/>
      <c r="D3" s="188"/>
      <c r="E3" s="192">
        <v>0</v>
      </c>
      <c r="F3" s="192"/>
      <c r="G3" s="106"/>
      <c r="H3" s="188" t="s">
        <v>52</v>
      </c>
      <c r="I3" s="188"/>
      <c r="J3" s="188"/>
      <c r="K3" s="188"/>
      <c r="L3" s="107">
        <v>0</v>
      </c>
      <c r="M3" s="108"/>
      <c r="N3" s="108"/>
      <c r="O3" s="108"/>
      <c r="P3" s="108"/>
      <c r="Q3" s="108"/>
      <c r="R3" s="108"/>
      <c r="S3" s="108"/>
      <c r="T3" s="108"/>
      <c r="U3" s="108"/>
      <c r="V3" s="109"/>
      <c r="W3" s="191" t="s">
        <v>86</v>
      </c>
      <c r="X3" s="191"/>
      <c r="Y3" s="191"/>
      <c r="Z3" s="110">
        <f>WeeklyHrs/5*Pensum</f>
        <v>0</v>
      </c>
      <c r="AA3" s="189" t="str">
        <f>"(decimal) or " &amp; TEXT(Z3/24, "hh:mm")&amp;" (hh:mm)"</f>
        <v>(decimal) or 00:00 (hh:mm)</v>
      </c>
      <c r="AB3" s="190"/>
      <c r="AC3" s="11"/>
      <c r="AD3" s="11"/>
      <c r="AE3" s="11"/>
      <c r="AF3" s="11"/>
      <c r="AG3" s="11"/>
      <c r="AI3">
        <v>5.0000000000000001E-3</v>
      </c>
    </row>
    <row r="4" spans="2:35" ht="20.100000000000001" customHeight="1">
      <c r="B4" s="88"/>
      <c r="C4" s="12"/>
      <c r="D4" s="89"/>
      <c r="E4" s="89"/>
      <c r="F4" s="89"/>
      <c r="G4" s="88"/>
      <c r="H4" s="90"/>
      <c r="I4" s="90"/>
      <c r="J4" s="91"/>
      <c r="K4" s="11"/>
      <c r="L4" s="90"/>
      <c r="M4" s="92"/>
      <c r="N4" s="92"/>
      <c r="O4" s="92"/>
      <c r="P4" s="92"/>
      <c r="Q4" s="92"/>
      <c r="R4" s="92"/>
      <c r="S4" s="92"/>
      <c r="T4" s="92"/>
      <c r="U4" s="92"/>
      <c r="V4" s="12"/>
      <c r="W4" s="93"/>
      <c r="X4" s="93"/>
      <c r="Y4" s="93"/>
      <c r="Z4" s="94"/>
      <c r="AA4" s="11"/>
      <c r="AB4" s="11"/>
      <c r="AC4" s="11"/>
      <c r="AD4" s="11"/>
      <c r="AE4" s="11"/>
      <c r="AF4" s="11"/>
      <c r="AG4" s="11"/>
    </row>
    <row r="5" spans="2:35" ht="16.5" customHeight="1" thickBot="1">
      <c r="B5" s="197" t="s">
        <v>54</v>
      </c>
      <c r="C5" s="197"/>
      <c r="D5" s="197"/>
      <c r="E5" s="197"/>
      <c r="F5" s="197"/>
      <c r="G5" s="197" t="s">
        <v>37</v>
      </c>
      <c r="H5" s="197"/>
      <c r="I5" s="197"/>
      <c r="J5" s="197"/>
      <c r="K5" s="197"/>
      <c r="L5" s="197"/>
      <c r="M5" s="197"/>
      <c r="N5" s="96"/>
      <c r="O5" s="103"/>
      <c r="P5" s="104"/>
      <c r="Q5" s="104"/>
      <c r="R5" s="104"/>
      <c r="S5" s="105"/>
      <c r="T5" s="105"/>
      <c r="U5" s="104"/>
      <c r="V5" s="97"/>
      <c r="W5" s="153" t="s">
        <v>50</v>
      </c>
      <c r="X5" s="153"/>
      <c r="Y5" s="153"/>
      <c r="Z5" s="153"/>
      <c r="AA5" s="153" t="s">
        <v>18</v>
      </c>
      <c r="AB5" s="153"/>
      <c r="AC5" s="44"/>
      <c r="AD5" s="44"/>
      <c r="AE5" s="44"/>
      <c r="AF5" s="44"/>
      <c r="AG5" s="44"/>
    </row>
    <row r="6" spans="2:35" ht="81" customHeight="1" thickBot="1">
      <c r="B6" s="132" t="s">
        <v>0</v>
      </c>
      <c r="C6" s="114"/>
      <c r="D6" s="133" t="s">
        <v>1</v>
      </c>
      <c r="E6" s="134" t="s">
        <v>53</v>
      </c>
      <c r="F6" s="135" t="s">
        <v>33</v>
      </c>
      <c r="G6" s="136" t="s">
        <v>3</v>
      </c>
      <c r="H6" s="132" t="s">
        <v>4</v>
      </c>
      <c r="I6" s="132" t="s">
        <v>3</v>
      </c>
      <c r="J6" s="132" t="s">
        <v>4</v>
      </c>
      <c r="K6" s="132" t="s">
        <v>3</v>
      </c>
      <c r="L6" s="132" t="s">
        <v>8</v>
      </c>
      <c r="M6" s="137" t="s">
        <v>32</v>
      </c>
      <c r="N6" s="145" t="s">
        <v>62</v>
      </c>
      <c r="O6" s="146" t="s">
        <v>70</v>
      </c>
      <c r="P6" s="134" t="s">
        <v>26</v>
      </c>
      <c r="Q6" s="134" t="s">
        <v>72</v>
      </c>
      <c r="R6" s="134" t="s">
        <v>25</v>
      </c>
      <c r="S6" s="134" t="s">
        <v>87</v>
      </c>
      <c r="T6" s="134" t="s">
        <v>88</v>
      </c>
      <c r="U6" s="134" t="s">
        <v>24</v>
      </c>
      <c r="V6" s="147" t="s">
        <v>35</v>
      </c>
      <c r="W6" s="138" t="s">
        <v>13</v>
      </c>
      <c r="X6" s="134" t="s">
        <v>14</v>
      </c>
      <c r="Y6" s="134" t="s">
        <v>16</v>
      </c>
      <c r="Z6" s="134" t="s">
        <v>15</v>
      </c>
      <c r="AA6" s="161"/>
      <c r="AB6" s="161"/>
      <c r="AC6" s="139" t="s">
        <v>17</v>
      </c>
      <c r="AD6" s="140" t="s">
        <v>5</v>
      </c>
      <c r="AE6" s="140" t="s">
        <v>10</v>
      </c>
      <c r="AF6" s="140" t="s">
        <v>11</v>
      </c>
      <c r="AG6" s="141" t="s">
        <v>12</v>
      </c>
    </row>
    <row r="7" spans="2:35" ht="15" customHeight="1" thickBot="1">
      <c r="B7" s="102"/>
      <c r="C7" s="102"/>
      <c r="D7" s="102"/>
      <c r="E7" s="102" t="s">
        <v>23</v>
      </c>
      <c r="F7" s="102" t="s">
        <v>23</v>
      </c>
      <c r="G7" s="102" t="s">
        <v>9</v>
      </c>
      <c r="H7" s="102" t="s">
        <v>9</v>
      </c>
      <c r="I7" s="102" t="s">
        <v>9</v>
      </c>
      <c r="J7" s="102" t="s">
        <v>9</v>
      </c>
      <c r="K7" s="102" t="s">
        <v>9</v>
      </c>
      <c r="L7" s="102" t="s">
        <v>9</v>
      </c>
      <c r="M7" s="102" t="s">
        <v>49</v>
      </c>
      <c r="N7" s="102" t="s">
        <v>49</v>
      </c>
      <c r="O7" s="102"/>
      <c r="P7" s="102"/>
      <c r="Q7" s="102"/>
      <c r="R7" s="102"/>
      <c r="S7" s="102"/>
      <c r="T7" s="102"/>
      <c r="U7" s="102"/>
      <c r="V7" s="102" t="s">
        <v>49</v>
      </c>
      <c r="W7" s="102" t="s">
        <v>9</v>
      </c>
      <c r="X7" s="102" t="s">
        <v>9</v>
      </c>
      <c r="Y7" s="102" t="s">
        <v>9</v>
      </c>
      <c r="Z7" s="102" t="s">
        <v>9</v>
      </c>
      <c r="AA7" s="165"/>
      <c r="AB7" s="165"/>
      <c r="AC7" s="118" t="s">
        <v>49</v>
      </c>
      <c r="AD7" s="119" t="s">
        <v>9</v>
      </c>
      <c r="AE7" s="119" t="s">
        <v>9</v>
      </c>
      <c r="AF7" s="119" t="s">
        <v>9</v>
      </c>
      <c r="AG7" s="119" t="s">
        <v>9</v>
      </c>
    </row>
    <row r="8" spans="2:35" ht="18" customHeight="1">
      <c r="B8" s="79">
        <f>DATE(Year,Month,1)</f>
        <v>44927</v>
      </c>
      <c r="C8" s="80">
        <f>WEEKDAY(B8,2)</f>
        <v>7</v>
      </c>
      <c r="D8" s="142" t="str">
        <f>CHOOSE(C8,"Mon","Tue","Wed","Thu","Fri","Sat","Sun")</f>
        <v>Sun</v>
      </c>
      <c r="E8" s="81" t="s">
        <v>22</v>
      </c>
      <c r="F8" s="82" t="s">
        <v>22</v>
      </c>
      <c r="G8" s="83"/>
      <c r="H8" s="84"/>
      <c r="I8" s="84"/>
      <c r="J8" s="84"/>
      <c r="K8" s="84"/>
      <c r="L8" s="84"/>
      <c r="M8" s="85">
        <f t="shared" ref="M8:M20" si="0">IF(E8="Y",0,(L8-K8+J8-I8+H8-G8)*24)</f>
        <v>0</v>
      </c>
      <c r="N8" s="85">
        <f>O8-V8</f>
        <v>0</v>
      </c>
      <c r="O8" s="85">
        <f t="shared" ref="O8:O14" si="1">IF(E8="Y",0,M8+IF(OR(D8="Sat",D8="Sun",F8="Y"),0,(W8+X8+Z8)*24))</f>
        <v>0</v>
      </c>
      <c r="P8" s="85">
        <f t="shared" ref="P8:P38" si="2">MAX(0,(MAX(6-G8*24,0)-MAX(6-H8*24,0))+(MAX(6-I8*24,0)-MAX(6-J8*24,0))+(MAX(6-K8*24,0)-MAX(6-L8*24,0))+(MAX(H8*24-23,0)-MAX(G8*24-23,0))+(MAX(J8*24-23,0)-MAX(I8*24-23,0))+(MAX(L8*24-23,0)-MAX(K8*24-23,0))-R8)</f>
        <v>0</v>
      </c>
      <c r="Q8" s="85">
        <f t="shared" ref="Q8:Q38" si="3">MAX(0,M8-9.5-R8-P8)</f>
        <v>0</v>
      </c>
      <c r="R8" s="85">
        <f t="shared" ref="R8:R38" si="4">IF(OR(D8="Sun",F8="Y"),M8,0)</f>
        <v>0</v>
      </c>
      <c r="S8" s="85">
        <f ca="1">(COUNTIFS(OFFSET(C8,-MIN(C8,DAY(B8))+1,0,1,1):C8,"&lt;6",OFFSET(E8,-MIN(C8,DAY(B8))+1,0,1,1):E8,"&lt;&gt;Y",OFFSET(F8,-MIN(C8,DAY(B8))+1,0,1,1):F8,"&lt;&gt;Y"))*9</f>
        <v>0</v>
      </c>
      <c r="T8" s="85">
        <f ca="1">IF(AND(D8&lt;&gt;"Sun",DAY(B8+1)&lt;&gt;1),0,MAX(0,SUM(OFFSET(O8,-MIN(C8,DAY(B8))+1,0,1,1):O8)-SUM(OFFSET(R8,-MIN(C8,DAY(B8))+1,0,1,1):R8)-SUM(OFFSET(P8,-MIN(C8,DAY(B8))+1,0,1,1):P8)-S8))</f>
        <v>0</v>
      </c>
      <c r="U8" s="85">
        <f ca="1">IF(AND(D8&lt;&gt;"Sun",DAY(B8+1)&lt;&gt;1),0,MAX(SUM(OFFSET(Q8,-MIN(C8,DAY(B8))+1,0,1,1):Q8),T8))</f>
        <v>0</v>
      </c>
      <c r="V8" s="86">
        <f t="shared" ref="V8:V38" si="5">IF(AND(MONTH(B8)=Month,NOT(OR(D8="Sun",D8="Sat",F8="Y",E8="Y"))),DailyHrs,0)</f>
        <v>0</v>
      </c>
      <c r="W8" s="83"/>
      <c r="X8" s="84"/>
      <c r="Y8" s="84"/>
      <c r="Z8" s="87"/>
      <c r="AA8" s="166"/>
      <c r="AB8" s="166"/>
      <c r="AC8" s="123">
        <f>SUM(AD8:AG8)*24</f>
        <v>0</v>
      </c>
      <c r="AD8" s="124"/>
      <c r="AE8" s="124"/>
      <c r="AF8" s="125"/>
      <c r="AG8" s="126"/>
    </row>
    <row r="9" spans="2:35" ht="18" customHeight="1">
      <c r="B9" s="71">
        <f t="shared" ref="B9:B38" si="6">B8+1</f>
        <v>44928</v>
      </c>
      <c r="C9" s="72">
        <f t="shared" ref="C9:C38" si="7">WEEKDAY(B9,2)</f>
        <v>1</v>
      </c>
      <c r="D9" s="143" t="str">
        <f t="shared" ref="D9:D38" si="8">CHOOSE(C9,"Mon","Tue","Wed","Thu","Fri","Sat","Sun")</f>
        <v>Mon</v>
      </c>
      <c r="E9" s="73" t="s">
        <v>22</v>
      </c>
      <c r="F9" s="74" t="s">
        <v>22</v>
      </c>
      <c r="G9" s="62"/>
      <c r="H9" s="61"/>
      <c r="I9" s="61"/>
      <c r="J9" s="61"/>
      <c r="K9" s="61"/>
      <c r="L9" s="61"/>
      <c r="M9" s="67">
        <f t="shared" si="0"/>
        <v>0</v>
      </c>
      <c r="N9" s="67">
        <f>O9-V9+N8</f>
        <v>0</v>
      </c>
      <c r="O9" s="67">
        <f t="shared" si="1"/>
        <v>0</v>
      </c>
      <c r="P9" s="67">
        <f t="shared" si="2"/>
        <v>0</v>
      </c>
      <c r="Q9" s="67">
        <f t="shared" si="3"/>
        <v>0</v>
      </c>
      <c r="R9" s="67">
        <f t="shared" si="4"/>
        <v>0</v>
      </c>
      <c r="S9" s="67">
        <f ca="1">(COUNTIFS(OFFSET(C9,-MIN(C9,DAY(B9))+1,0,1,1):C9,"&lt;6",OFFSET(E9,-MIN(C9,DAY(B9))+1,0,1,1):E9,"&lt;&gt;Y",OFFSET(F9,-MIN(C9,DAY(B9))+1,0,1,1):F9,"&lt;&gt;Y"))*9</f>
        <v>9</v>
      </c>
      <c r="T9" s="67">
        <f ca="1">IF(AND(D9&lt;&gt;"Sun",DAY(B9+1)&lt;&gt;1),0,MAX(0,SUM(OFFSET(O9,-MIN(C9,DAY(B9))+1,0,1,1):O9)-SUM(OFFSET(R9,-MIN(C9,DAY(B9))+1,0,1,1):R9)-SUM(OFFSET(P9,-MIN(C9,DAY(B9))+1,0,1,1):P9)-S9))</f>
        <v>0</v>
      </c>
      <c r="U9" s="67">
        <f ca="1">IF(AND(D9&lt;&gt;"Sun",DAY(B9+1)&lt;&gt;1),0,MAX(SUM(OFFSET(Q9,-MIN(C9,DAY(B9))+1,0,1,1):Q9),T9))</f>
        <v>0</v>
      </c>
      <c r="V9" s="68">
        <f t="shared" si="5"/>
        <v>0</v>
      </c>
      <c r="W9" s="62"/>
      <c r="X9" s="61"/>
      <c r="Y9" s="61"/>
      <c r="Z9" s="63"/>
      <c r="AA9" s="156"/>
      <c r="AB9" s="156"/>
      <c r="AC9" s="121">
        <f>SUM(AD9:AG9)*24</f>
        <v>0</v>
      </c>
      <c r="AD9" s="127"/>
      <c r="AE9" s="128"/>
      <c r="AF9" s="127"/>
      <c r="AG9" s="129"/>
    </row>
    <row r="10" spans="2:35" ht="18" customHeight="1">
      <c r="B10" s="71">
        <f t="shared" si="6"/>
        <v>44929</v>
      </c>
      <c r="C10" s="72">
        <f t="shared" si="7"/>
        <v>2</v>
      </c>
      <c r="D10" s="143" t="str">
        <f t="shared" si="8"/>
        <v>Tue</v>
      </c>
      <c r="E10" s="73" t="s">
        <v>22</v>
      </c>
      <c r="F10" s="74" t="s">
        <v>22</v>
      </c>
      <c r="G10" s="62"/>
      <c r="H10" s="61"/>
      <c r="I10" s="61"/>
      <c r="J10" s="61"/>
      <c r="K10" s="61"/>
      <c r="L10" s="61"/>
      <c r="M10" s="67">
        <f t="shared" si="0"/>
        <v>0</v>
      </c>
      <c r="N10" s="67">
        <f>O10-V10+N9</f>
        <v>0</v>
      </c>
      <c r="O10" s="67">
        <f t="shared" si="1"/>
        <v>0</v>
      </c>
      <c r="P10" s="67">
        <f t="shared" si="2"/>
        <v>0</v>
      </c>
      <c r="Q10" s="67">
        <f t="shared" si="3"/>
        <v>0</v>
      </c>
      <c r="R10" s="67">
        <f t="shared" si="4"/>
        <v>0</v>
      </c>
      <c r="S10" s="67">
        <f ca="1">(COUNTIFS(OFFSET(C10,-MIN(C10,DAY(B10))+1,0,1,1):C10,"&lt;6",OFFSET(E10,-MIN(C10,DAY(B10))+1,0,1,1):E10,"&lt;&gt;Y",OFFSET(F10,-MIN(C10,DAY(B10))+1,0,1,1):F10,"&lt;&gt;Y"))*9</f>
        <v>18</v>
      </c>
      <c r="T10" s="67">
        <f ca="1">IF(AND(D10&lt;&gt;"Sun",DAY(B10+1)&lt;&gt;1),0,MAX(0,SUM(OFFSET(O10,-MIN(C10,DAY(B10))+1,0,1,1):O10)-SUM(OFFSET(R10,-MIN(C10,DAY(B10))+1,0,1,1):R10)-SUM(OFFSET(P10,-MIN(C10,DAY(B10))+1,0,1,1):P10)-S10))</f>
        <v>0</v>
      </c>
      <c r="U10" s="67">
        <f ca="1">IF(AND(D10&lt;&gt;"Sun",DAY(B10+1)&lt;&gt;1),0,MAX(SUM(OFFSET(Q10,-MIN(C10,DAY(B10))+1,0,1,1):Q10),T10))</f>
        <v>0</v>
      </c>
      <c r="V10" s="68">
        <f t="shared" si="5"/>
        <v>0</v>
      </c>
      <c r="W10" s="62"/>
      <c r="X10" s="61"/>
      <c r="Y10" s="61"/>
      <c r="Z10" s="63"/>
      <c r="AA10" s="156"/>
      <c r="AB10" s="156"/>
      <c r="AC10" s="121">
        <f t="shared" ref="AC10:AC38" si="9">SUM(AD10:AG10)*24</f>
        <v>0</v>
      </c>
      <c r="AD10" s="128"/>
      <c r="AE10" s="128"/>
      <c r="AF10" s="127"/>
      <c r="AG10" s="129"/>
    </row>
    <row r="11" spans="2:35" ht="18" customHeight="1">
      <c r="B11" s="71">
        <f t="shared" si="6"/>
        <v>44930</v>
      </c>
      <c r="C11" s="72">
        <f t="shared" si="7"/>
        <v>3</v>
      </c>
      <c r="D11" s="143" t="str">
        <f t="shared" si="8"/>
        <v>Wed</v>
      </c>
      <c r="E11" s="73" t="s">
        <v>22</v>
      </c>
      <c r="F11" s="74" t="s">
        <v>22</v>
      </c>
      <c r="G11" s="62"/>
      <c r="H11" s="61"/>
      <c r="I11" s="61"/>
      <c r="J11" s="61"/>
      <c r="K11" s="61"/>
      <c r="L11" s="61"/>
      <c r="M11" s="67">
        <f t="shared" si="0"/>
        <v>0</v>
      </c>
      <c r="N11" s="67">
        <f>O11-V11+N10</f>
        <v>0</v>
      </c>
      <c r="O11" s="67">
        <f t="shared" si="1"/>
        <v>0</v>
      </c>
      <c r="P11" s="67">
        <f t="shared" si="2"/>
        <v>0</v>
      </c>
      <c r="Q11" s="67">
        <f t="shared" si="3"/>
        <v>0</v>
      </c>
      <c r="R11" s="67">
        <f t="shared" si="4"/>
        <v>0</v>
      </c>
      <c r="S11" s="67">
        <f ca="1">(COUNTIFS(OFFSET(C11,-MIN(C11,DAY(B11))+1,0,1,1):C11,"&lt;6",OFFSET(E11,-MIN(C11,DAY(B11))+1,0,1,1):E11,"&lt;&gt;Y",OFFSET(F11,-MIN(C11,DAY(B11))+1,0,1,1):F11,"&lt;&gt;Y"))*9</f>
        <v>27</v>
      </c>
      <c r="T11" s="67">
        <f ca="1">IF(AND(D11&lt;&gt;"Sun",DAY(B11+1)&lt;&gt;1),0,MAX(0,SUM(OFFSET(O11,-MIN(C11,DAY(B11))+1,0,1,1):O11)-SUM(OFFSET(R11,-MIN(C11,DAY(B11))+1,0,1,1):R11)-SUM(OFFSET(P11,-MIN(C11,DAY(B11))+1,0,1,1):P11)-S11))</f>
        <v>0</v>
      </c>
      <c r="U11" s="67">
        <f ca="1">IF(AND(D11&lt;&gt;"Sun",DAY(B11+1)&lt;&gt;1),0,MAX(SUM(OFFSET(Q11,-MIN(C11,DAY(B11))+1,0,1,1):Q11),T11))</f>
        <v>0</v>
      </c>
      <c r="V11" s="68">
        <f t="shared" si="5"/>
        <v>0</v>
      </c>
      <c r="W11" s="62"/>
      <c r="X11" s="61"/>
      <c r="Y11" s="61"/>
      <c r="Z11" s="63"/>
      <c r="AA11" s="156"/>
      <c r="AB11" s="156"/>
      <c r="AC11" s="121">
        <f t="shared" si="9"/>
        <v>0</v>
      </c>
      <c r="AD11" s="128"/>
      <c r="AE11" s="128"/>
      <c r="AF11" s="128"/>
      <c r="AG11" s="129"/>
    </row>
    <row r="12" spans="2:35" ht="18" customHeight="1">
      <c r="B12" s="71">
        <f>B11+1</f>
        <v>44931</v>
      </c>
      <c r="C12" s="72">
        <f t="shared" si="7"/>
        <v>4</v>
      </c>
      <c r="D12" s="143" t="str">
        <f t="shared" si="8"/>
        <v>Thu</v>
      </c>
      <c r="E12" s="73"/>
      <c r="F12" s="74"/>
      <c r="G12" s="62"/>
      <c r="H12" s="61"/>
      <c r="I12" s="61"/>
      <c r="J12" s="61"/>
      <c r="K12" s="61"/>
      <c r="L12" s="61"/>
      <c r="M12" s="67">
        <f t="shared" si="0"/>
        <v>0</v>
      </c>
      <c r="N12" s="67">
        <f t="shared" ref="N12:N38" si="10">O12-V12+N11</f>
        <v>0</v>
      </c>
      <c r="O12" s="67">
        <f t="shared" si="1"/>
        <v>0</v>
      </c>
      <c r="P12" s="67">
        <f t="shared" si="2"/>
        <v>0</v>
      </c>
      <c r="Q12" s="67">
        <f t="shared" si="3"/>
        <v>0</v>
      </c>
      <c r="R12" s="67">
        <f t="shared" si="4"/>
        <v>0</v>
      </c>
      <c r="S12" s="67">
        <f ca="1">(COUNTIFS(OFFSET(C12,-MIN(C12,DAY(B12))+1,0,1,1):C12,"&lt;6",OFFSET(E12,-MIN(C12,DAY(B12))+1,0,1,1):E12,"&lt;&gt;Y",OFFSET(F12,-MIN(C12,DAY(B12))+1,0,1,1):F12,"&lt;&gt;Y"))*9</f>
        <v>36</v>
      </c>
      <c r="T12" s="67">
        <f ca="1">IF(AND(D12&lt;&gt;"Sun",DAY(B12+1)&lt;&gt;1),0,MAX(0,SUM(OFFSET(O12,-MIN(C12,DAY(B12))+1,0,1,1):O12)-SUM(OFFSET(R12,-MIN(C12,DAY(B12))+1,0,1,1):R12)-SUM(OFFSET(P12,-MIN(C12,DAY(B12))+1,0,1,1):P12)-S12))</f>
        <v>0</v>
      </c>
      <c r="U12" s="67">
        <f ca="1">IF(AND(D12&lt;&gt;"Sun",DAY(B12+1)&lt;&gt;1),0,MAX(SUM(OFFSET(Q12,-MIN(C12,DAY(B12))+1,0,1,1):Q12),T12))</f>
        <v>0</v>
      </c>
      <c r="V12" s="68">
        <f t="shared" si="5"/>
        <v>0</v>
      </c>
      <c r="W12" s="62"/>
      <c r="X12" s="61"/>
      <c r="Y12" s="61"/>
      <c r="Z12" s="63"/>
      <c r="AA12" s="156"/>
      <c r="AB12" s="156"/>
      <c r="AC12" s="121">
        <f t="shared" si="9"/>
        <v>0</v>
      </c>
      <c r="AD12" s="128"/>
      <c r="AE12" s="128"/>
      <c r="AF12" s="128"/>
      <c r="AG12" s="129"/>
    </row>
    <row r="13" spans="2:35" ht="18" customHeight="1">
      <c r="B13" s="71">
        <f t="shared" si="6"/>
        <v>44932</v>
      </c>
      <c r="C13" s="72">
        <f t="shared" si="7"/>
        <v>5</v>
      </c>
      <c r="D13" s="143" t="str">
        <f t="shared" si="8"/>
        <v>Fri</v>
      </c>
      <c r="E13" s="73" t="s">
        <v>22</v>
      </c>
      <c r="F13" s="74"/>
      <c r="G13" s="62"/>
      <c r="H13" s="61"/>
      <c r="I13" s="61"/>
      <c r="J13" s="61"/>
      <c r="K13" s="61"/>
      <c r="L13" s="61"/>
      <c r="M13" s="67">
        <f t="shared" si="0"/>
        <v>0</v>
      </c>
      <c r="N13" s="67">
        <f t="shared" si="10"/>
        <v>0</v>
      </c>
      <c r="O13" s="67">
        <f t="shared" si="1"/>
        <v>0</v>
      </c>
      <c r="P13" s="67">
        <f t="shared" si="2"/>
        <v>0</v>
      </c>
      <c r="Q13" s="67">
        <f t="shared" si="3"/>
        <v>0</v>
      </c>
      <c r="R13" s="67">
        <f t="shared" si="4"/>
        <v>0</v>
      </c>
      <c r="S13" s="67">
        <f ca="1">(COUNTIFS(OFFSET(C13,-MIN(C13,DAY(B13))+1,0,1,1):C13,"&lt;6",OFFSET(E13,-MIN(C13,DAY(B13))+1,0,1,1):E13,"&lt;&gt;Y",OFFSET(F13,-MIN(C13,DAY(B13))+1,0,1,1):F13,"&lt;&gt;Y"))*9</f>
        <v>45</v>
      </c>
      <c r="T13" s="67">
        <f ca="1">IF(AND(D13&lt;&gt;"Sun",DAY(B13+1)&lt;&gt;1),0,MAX(0,SUM(OFFSET(O13,-MIN(C13,DAY(B13))+1,0,1,1):O13)-SUM(OFFSET(R13,-MIN(C13,DAY(B13))+1,0,1,1):R13)-SUM(OFFSET(P13,-MIN(C13,DAY(B13))+1,0,1,1):P13)-S13))</f>
        <v>0</v>
      </c>
      <c r="U13" s="67">
        <f ca="1">IF(AND(D13&lt;&gt;"Sun",DAY(B13+1)&lt;&gt;1),0,MAX(SUM(OFFSET(Q13,-MIN(C13,DAY(B13))+1,0,1,1):Q13),T13))</f>
        <v>0</v>
      </c>
      <c r="V13" s="68">
        <f t="shared" si="5"/>
        <v>0</v>
      </c>
      <c r="W13" s="62"/>
      <c r="X13" s="61"/>
      <c r="Y13" s="61"/>
      <c r="Z13" s="63"/>
      <c r="AA13" s="156"/>
      <c r="AB13" s="156"/>
      <c r="AC13" s="121">
        <f t="shared" si="9"/>
        <v>0</v>
      </c>
      <c r="AD13" s="128"/>
      <c r="AE13" s="128"/>
      <c r="AF13" s="128"/>
      <c r="AG13" s="129"/>
    </row>
    <row r="14" spans="2:35" ht="18" customHeight="1">
      <c r="B14" s="71">
        <f t="shared" si="6"/>
        <v>44933</v>
      </c>
      <c r="C14" s="72">
        <f t="shared" si="7"/>
        <v>6</v>
      </c>
      <c r="D14" s="143" t="str">
        <f t="shared" si="8"/>
        <v>Sat</v>
      </c>
      <c r="E14" s="73" t="s">
        <v>22</v>
      </c>
      <c r="F14" s="74" t="s">
        <v>22</v>
      </c>
      <c r="G14" s="62"/>
      <c r="H14" s="61"/>
      <c r="I14" s="61"/>
      <c r="J14" s="61"/>
      <c r="K14" s="61"/>
      <c r="L14" s="61"/>
      <c r="M14" s="67">
        <f t="shared" si="0"/>
        <v>0</v>
      </c>
      <c r="N14" s="67">
        <f t="shared" si="10"/>
        <v>0</v>
      </c>
      <c r="O14" s="67">
        <f t="shared" si="1"/>
        <v>0</v>
      </c>
      <c r="P14" s="67">
        <f t="shared" si="2"/>
        <v>0</v>
      </c>
      <c r="Q14" s="67">
        <f t="shared" si="3"/>
        <v>0</v>
      </c>
      <c r="R14" s="67">
        <f t="shared" si="4"/>
        <v>0</v>
      </c>
      <c r="S14" s="67">
        <f ca="1">(COUNTIFS(OFFSET(C14,-MIN(C14,DAY(B14))+1,0,1,1):C14,"&lt;6",OFFSET(E14,-MIN(C14,DAY(B14))+1,0,1,1):E14,"&lt;&gt;Y",OFFSET(F14,-MIN(C14,DAY(B14))+1,0,1,1):F14,"&lt;&gt;Y"))*9</f>
        <v>45</v>
      </c>
      <c r="T14" s="67">
        <f ca="1">IF(AND(D14&lt;&gt;"Sun",DAY(B14+1)&lt;&gt;1),0,MAX(0,SUM(OFFSET(O14,-MIN(C14,DAY(B14))+1,0,1,1):O14)-SUM(OFFSET(R14,-MIN(C14,DAY(B14))+1,0,1,1):R14)-SUM(OFFSET(P14,-MIN(C14,DAY(B14))+1,0,1,1):P14)-S14))</f>
        <v>0</v>
      </c>
      <c r="U14" s="67">
        <f ca="1">IF(AND(D14&lt;&gt;"Sun",DAY(B14+1)&lt;&gt;1),0,MAX(SUM(OFFSET(Q14,-MIN(C14,DAY(B14))+1,0,1,1):Q14),T14))</f>
        <v>0</v>
      </c>
      <c r="V14" s="68">
        <f t="shared" si="5"/>
        <v>0</v>
      </c>
      <c r="W14" s="62"/>
      <c r="X14" s="61"/>
      <c r="Y14" s="61"/>
      <c r="Z14" s="63"/>
      <c r="AA14" s="156"/>
      <c r="AB14" s="156"/>
      <c r="AC14" s="121">
        <f t="shared" si="9"/>
        <v>0</v>
      </c>
      <c r="AD14" s="128"/>
      <c r="AE14" s="128"/>
      <c r="AF14" s="128"/>
      <c r="AG14" s="129"/>
    </row>
    <row r="15" spans="2:35" ht="18" customHeight="1">
      <c r="B15" s="71">
        <f t="shared" si="6"/>
        <v>44934</v>
      </c>
      <c r="C15" s="72">
        <f t="shared" si="7"/>
        <v>7</v>
      </c>
      <c r="D15" s="143" t="str">
        <f t="shared" si="8"/>
        <v>Sun</v>
      </c>
      <c r="E15" s="73" t="s">
        <v>22</v>
      </c>
      <c r="F15" s="74"/>
      <c r="G15" s="62"/>
      <c r="H15" s="61"/>
      <c r="I15" s="61"/>
      <c r="J15" s="61"/>
      <c r="K15" s="61"/>
      <c r="L15" s="61"/>
      <c r="M15" s="67">
        <f t="shared" si="0"/>
        <v>0</v>
      </c>
      <c r="N15" s="67">
        <f t="shared" si="10"/>
        <v>0</v>
      </c>
      <c r="O15" s="67">
        <f>IF(E15="Y",0,M15+IF(OR(D15="Sat",D15="Sun",F15="Y"),0,(W15+X15+Z15)*24))</f>
        <v>0</v>
      </c>
      <c r="P15" s="67">
        <f t="shared" si="2"/>
        <v>0</v>
      </c>
      <c r="Q15" s="67">
        <f t="shared" si="3"/>
        <v>0</v>
      </c>
      <c r="R15" s="67">
        <f t="shared" si="4"/>
        <v>0</v>
      </c>
      <c r="S15" s="67">
        <f ca="1">(COUNTIFS(OFFSET(C15,-MIN(C15,DAY(B15))+1,0,1,1):C15,"&lt;6",OFFSET(E15,-MIN(C15,DAY(B15))+1,0,1,1):E15,"&lt;&gt;Y",OFFSET(F15,-MIN(C15,DAY(B15))+1,0,1,1):F15,"&lt;&gt;Y"))*9</f>
        <v>45</v>
      </c>
      <c r="T15" s="67">
        <f ca="1">IF(AND(D15&lt;&gt;"Sun",DAY(B15+1)&lt;&gt;1),0,MAX(0,SUM(OFFSET(O15,-MIN(C15,DAY(B15))+1,0,1,1):O15)-SUM(OFFSET(R15,-MIN(C15,DAY(B15))+1,0,1,1):R15)-SUM(OFFSET(P15,-MIN(C15,DAY(B15))+1,0,1,1):P15)-S15))</f>
        <v>0</v>
      </c>
      <c r="U15" s="67">
        <f ca="1">IF(AND(D15&lt;&gt;"Sun",DAY(B15+1)&lt;&gt;1),0,MAX(SUM(OFFSET(Q15,-MIN(C15,DAY(B15))+1,0,1,1):Q15),T15))</f>
        <v>0</v>
      </c>
      <c r="V15" s="68">
        <f t="shared" si="5"/>
        <v>0</v>
      </c>
      <c r="W15" s="62"/>
      <c r="X15" s="61"/>
      <c r="Y15" s="61"/>
      <c r="Z15" s="63"/>
      <c r="AA15" s="162"/>
      <c r="AB15" s="162"/>
      <c r="AC15" s="121">
        <f t="shared" si="9"/>
        <v>0</v>
      </c>
      <c r="AD15" s="128"/>
      <c r="AE15" s="128"/>
      <c r="AF15" s="128"/>
      <c r="AG15" s="129"/>
    </row>
    <row r="16" spans="2:35" ht="18" customHeight="1">
      <c r="B16" s="71">
        <f t="shared" si="6"/>
        <v>44935</v>
      </c>
      <c r="C16" s="72">
        <f t="shared" si="7"/>
        <v>1</v>
      </c>
      <c r="D16" s="143" t="str">
        <f t="shared" si="8"/>
        <v>Mon</v>
      </c>
      <c r="E16" s="73" t="s">
        <v>22</v>
      </c>
      <c r="F16" s="74"/>
      <c r="G16" s="62"/>
      <c r="H16" s="61"/>
      <c r="I16" s="61"/>
      <c r="J16" s="61"/>
      <c r="K16" s="61"/>
      <c r="L16" s="61"/>
      <c r="M16" s="67">
        <f t="shared" si="0"/>
        <v>0</v>
      </c>
      <c r="N16" s="67">
        <f t="shared" si="10"/>
        <v>0</v>
      </c>
      <c r="O16" s="67">
        <f t="shared" ref="O16:O38" si="11">IF(E16="Y",0,M16+IF(OR(D16="Sat",D16="Sun",F16="Y"),0,(W16+X16+Z16)*24))</f>
        <v>0</v>
      </c>
      <c r="P16" s="67">
        <f t="shared" si="2"/>
        <v>0</v>
      </c>
      <c r="Q16" s="67">
        <f t="shared" si="3"/>
        <v>0</v>
      </c>
      <c r="R16" s="67">
        <f t="shared" si="4"/>
        <v>0</v>
      </c>
      <c r="S16" s="67">
        <f ca="1">(COUNTIFS(OFFSET(C16,-MIN(C16,DAY(B16))+1,0,1,1):C16,"&lt;6",OFFSET(E16,-MIN(C16,DAY(B16))+1,0,1,1):E16,"&lt;&gt;Y",OFFSET(F16,-MIN(C16,DAY(B16))+1,0,1,1):F16,"&lt;&gt;Y"))*9</f>
        <v>9</v>
      </c>
      <c r="T16" s="67">
        <f ca="1">IF(AND(D16&lt;&gt;"Sun",DAY(B16+1)&lt;&gt;1),0,MAX(0,SUM(OFFSET(O16,-MIN(C16,DAY(B16))+1,0,1,1):O16)-SUM(OFFSET(R16,-MIN(C16,DAY(B16))+1,0,1,1):R16)-SUM(OFFSET(P16,-MIN(C16,DAY(B16))+1,0,1,1):P16)-S16))</f>
        <v>0</v>
      </c>
      <c r="U16" s="67">
        <f ca="1">IF(AND(D16&lt;&gt;"Sun",DAY(B16+1)&lt;&gt;1),0,MAX(SUM(OFFSET(Q16,-MIN(C16,DAY(B16))+1,0,1,1):Q16),T16))</f>
        <v>0</v>
      </c>
      <c r="V16" s="68">
        <f t="shared" si="5"/>
        <v>0</v>
      </c>
      <c r="W16" s="62"/>
      <c r="X16" s="61"/>
      <c r="Y16" s="61"/>
      <c r="Z16" s="63"/>
      <c r="AA16" s="156"/>
      <c r="AB16" s="156"/>
      <c r="AC16" s="121">
        <f t="shared" si="9"/>
        <v>0</v>
      </c>
      <c r="AD16" s="128"/>
      <c r="AE16" s="128"/>
      <c r="AF16" s="128"/>
      <c r="AG16" s="129"/>
    </row>
    <row r="17" spans="2:33" ht="18" customHeight="1">
      <c r="B17" s="71">
        <f t="shared" si="6"/>
        <v>44936</v>
      </c>
      <c r="C17" s="72">
        <f t="shared" si="7"/>
        <v>2</v>
      </c>
      <c r="D17" s="143" t="str">
        <f t="shared" si="8"/>
        <v>Tue</v>
      </c>
      <c r="E17" s="73" t="s">
        <v>22</v>
      </c>
      <c r="F17" s="74"/>
      <c r="G17" s="62"/>
      <c r="H17" s="61"/>
      <c r="I17" s="61"/>
      <c r="J17" s="61"/>
      <c r="K17" s="61"/>
      <c r="L17" s="61"/>
      <c r="M17" s="67">
        <f t="shared" si="0"/>
        <v>0</v>
      </c>
      <c r="N17" s="67">
        <f t="shared" si="10"/>
        <v>0</v>
      </c>
      <c r="O17" s="67">
        <f t="shared" si="11"/>
        <v>0</v>
      </c>
      <c r="P17" s="67">
        <f t="shared" si="2"/>
        <v>0</v>
      </c>
      <c r="Q17" s="67">
        <f t="shared" si="3"/>
        <v>0</v>
      </c>
      <c r="R17" s="67">
        <f t="shared" si="4"/>
        <v>0</v>
      </c>
      <c r="S17" s="67">
        <f ca="1">(COUNTIFS(OFFSET(C17,-MIN(C17,DAY(B17))+1,0,1,1):C17,"&lt;6",OFFSET(E17,-MIN(C17,DAY(B17))+1,0,1,1):E17,"&lt;&gt;Y",OFFSET(F17,-MIN(C17,DAY(B17))+1,0,1,1):F17,"&lt;&gt;Y"))*9</f>
        <v>18</v>
      </c>
      <c r="T17" s="67">
        <f ca="1">IF(AND(D17&lt;&gt;"Sun",DAY(B17+1)&lt;&gt;1),0,MAX(0,SUM(OFFSET(O17,-MIN(C17,DAY(B17))+1,0,1,1):O17)-SUM(OFFSET(R17,-MIN(C17,DAY(B17))+1,0,1,1):R17)-SUM(OFFSET(P17,-MIN(C17,DAY(B17))+1,0,1,1):P17)-S17))</f>
        <v>0</v>
      </c>
      <c r="U17" s="67">
        <f ca="1">IF(AND(D17&lt;&gt;"Sun",DAY(B17+1)&lt;&gt;1),0,MAX(SUM(OFFSET(Q17,-MIN(C17,DAY(B17))+1,0,1,1):Q17),T17))</f>
        <v>0</v>
      </c>
      <c r="V17" s="68">
        <f t="shared" si="5"/>
        <v>0</v>
      </c>
      <c r="W17" s="62"/>
      <c r="X17" s="61"/>
      <c r="Y17" s="61"/>
      <c r="Z17" s="63"/>
      <c r="AA17" s="156"/>
      <c r="AB17" s="156"/>
      <c r="AC17" s="121">
        <f t="shared" si="9"/>
        <v>0</v>
      </c>
      <c r="AD17" s="128"/>
      <c r="AE17" s="128"/>
      <c r="AF17" s="128"/>
      <c r="AG17" s="129"/>
    </row>
    <row r="18" spans="2:33" ht="18" customHeight="1">
      <c r="B18" s="71">
        <f t="shared" si="6"/>
        <v>44937</v>
      </c>
      <c r="C18" s="72">
        <f t="shared" si="7"/>
        <v>3</v>
      </c>
      <c r="D18" s="143" t="str">
        <f t="shared" si="8"/>
        <v>Wed</v>
      </c>
      <c r="E18" s="73" t="s">
        <v>22</v>
      </c>
      <c r="F18" s="74"/>
      <c r="G18" s="62"/>
      <c r="H18" s="61"/>
      <c r="I18" s="61"/>
      <c r="J18" s="61"/>
      <c r="K18" s="61"/>
      <c r="L18" s="61"/>
      <c r="M18" s="67">
        <f t="shared" si="0"/>
        <v>0</v>
      </c>
      <c r="N18" s="67">
        <f t="shared" si="10"/>
        <v>0</v>
      </c>
      <c r="O18" s="67">
        <f t="shared" si="11"/>
        <v>0</v>
      </c>
      <c r="P18" s="67">
        <f t="shared" si="2"/>
        <v>0</v>
      </c>
      <c r="Q18" s="67">
        <f t="shared" si="3"/>
        <v>0</v>
      </c>
      <c r="R18" s="67">
        <f t="shared" si="4"/>
        <v>0</v>
      </c>
      <c r="S18" s="67">
        <f ca="1">(COUNTIFS(OFFSET(C18,-MIN(C18,DAY(B18))+1,0,1,1):C18,"&lt;6",OFFSET(E18,-MIN(C18,DAY(B18))+1,0,1,1):E18,"&lt;&gt;Y",OFFSET(F18,-MIN(C18,DAY(B18))+1,0,1,1):F18,"&lt;&gt;Y"))*9</f>
        <v>27</v>
      </c>
      <c r="T18" s="67">
        <f ca="1">IF(AND(D18&lt;&gt;"Sun",DAY(B18+1)&lt;&gt;1),0,MAX(0,SUM(OFFSET(O18,-MIN(C18,DAY(B18))+1,0,1,1):O18)-SUM(OFFSET(R18,-MIN(C18,DAY(B18))+1,0,1,1):R18)-SUM(OFFSET(P18,-MIN(C18,DAY(B18))+1,0,1,1):P18)-S18))</f>
        <v>0</v>
      </c>
      <c r="U18" s="67">
        <f ca="1">IF(AND(D18&lt;&gt;"Sun",DAY(B18+1)&lt;&gt;1),0,MAX(SUM(OFFSET(Q18,-MIN(C18,DAY(B18))+1,0,1,1):Q18),T18))</f>
        <v>0</v>
      </c>
      <c r="V18" s="68">
        <f t="shared" si="5"/>
        <v>0</v>
      </c>
      <c r="W18" s="62"/>
      <c r="X18" s="61"/>
      <c r="Y18" s="61"/>
      <c r="Z18" s="63"/>
      <c r="AA18" s="156"/>
      <c r="AB18" s="156"/>
      <c r="AC18" s="121">
        <f t="shared" si="9"/>
        <v>0</v>
      </c>
      <c r="AD18" s="128"/>
      <c r="AE18" s="128"/>
      <c r="AF18" s="128"/>
      <c r="AG18" s="129"/>
    </row>
    <row r="19" spans="2:33" ht="18" customHeight="1">
      <c r="B19" s="71">
        <f t="shared" si="6"/>
        <v>44938</v>
      </c>
      <c r="C19" s="72">
        <f t="shared" si="7"/>
        <v>4</v>
      </c>
      <c r="D19" s="143" t="str">
        <f t="shared" si="8"/>
        <v>Thu</v>
      </c>
      <c r="E19" s="73" t="s">
        <v>22</v>
      </c>
      <c r="F19" s="74"/>
      <c r="G19" s="62"/>
      <c r="H19" s="61"/>
      <c r="I19" s="61"/>
      <c r="J19" s="61"/>
      <c r="K19" s="61"/>
      <c r="L19" s="61"/>
      <c r="M19" s="67">
        <f t="shared" si="0"/>
        <v>0</v>
      </c>
      <c r="N19" s="67">
        <f t="shared" si="10"/>
        <v>0</v>
      </c>
      <c r="O19" s="67">
        <f t="shared" si="11"/>
        <v>0</v>
      </c>
      <c r="P19" s="67">
        <f t="shared" si="2"/>
        <v>0</v>
      </c>
      <c r="Q19" s="67">
        <f t="shared" si="3"/>
        <v>0</v>
      </c>
      <c r="R19" s="67">
        <f t="shared" si="4"/>
        <v>0</v>
      </c>
      <c r="S19" s="67">
        <f ca="1">(COUNTIFS(OFFSET(C19,-MIN(C19,DAY(B19))+1,0,1,1):C19,"&lt;6",OFFSET(E19,-MIN(C19,DAY(B19))+1,0,1,1):E19,"&lt;&gt;Y",OFFSET(F19,-MIN(C19,DAY(B19))+1,0,1,1):F19,"&lt;&gt;Y"))*9</f>
        <v>36</v>
      </c>
      <c r="T19" s="67">
        <f ca="1">IF(AND(D19&lt;&gt;"Sun",DAY(B19+1)&lt;&gt;1),0,MAX(0,SUM(OFFSET(O19,-MIN(C19,DAY(B19))+1,0,1,1):O19)-SUM(OFFSET(R19,-MIN(C19,DAY(B19))+1,0,1,1):R19)-SUM(OFFSET(P19,-MIN(C19,DAY(B19))+1,0,1,1):P19)-S19))</f>
        <v>0</v>
      </c>
      <c r="U19" s="67">
        <f ca="1">IF(AND(D19&lt;&gt;"Sun",DAY(B19+1)&lt;&gt;1),0,MAX(SUM(OFFSET(Q19,-MIN(C19,DAY(B19))+1,0,1,1):Q19),T19))</f>
        <v>0</v>
      </c>
      <c r="V19" s="68">
        <f t="shared" si="5"/>
        <v>0</v>
      </c>
      <c r="W19" s="62"/>
      <c r="X19" s="61"/>
      <c r="Y19" s="61"/>
      <c r="Z19" s="63"/>
      <c r="AA19" s="156"/>
      <c r="AB19" s="156"/>
      <c r="AC19" s="121">
        <f t="shared" si="9"/>
        <v>0</v>
      </c>
      <c r="AD19" s="128"/>
      <c r="AE19" s="128"/>
      <c r="AF19" s="128"/>
      <c r="AG19" s="129"/>
    </row>
    <row r="20" spans="2:33" ht="18" customHeight="1">
      <c r="B20" s="71">
        <f t="shared" si="6"/>
        <v>44939</v>
      </c>
      <c r="C20" s="72">
        <f t="shared" si="7"/>
        <v>5</v>
      </c>
      <c r="D20" s="143" t="str">
        <f t="shared" si="8"/>
        <v>Fri</v>
      </c>
      <c r="E20" s="73" t="s">
        <v>22</v>
      </c>
      <c r="F20" s="74"/>
      <c r="G20" s="62"/>
      <c r="H20" s="61"/>
      <c r="I20" s="61"/>
      <c r="J20" s="61"/>
      <c r="K20" s="61"/>
      <c r="L20" s="61"/>
      <c r="M20" s="67">
        <f t="shared" si="0"/>
        <v>0</v>
      </c>
      <c r="N20" s="67">
        <f t="shared" si="10"/>
        <v>0</v>
      </c>
      <c r="O20" s="67">
        <f t="shared" si="11"/>
        <v>0</v>
      </c>
      <c r="P20" s="67">
        <f t="shared" si="2"/>
        <v>0</v>
      </c>
      <c r="Q20" s="67">
        <f t="shared" si="3"/>
        <v>0</v>
      </c>
      <c r="R20" s="67">
        <f t="shared" si="4"/>
        <v>0</v>
      </c>
      <c r="S20" s="67">
        <f ca="1">(COUNTIFS(OFFSET(C20,-MIN(C20,DAY(B20))+1,0,1,1):C20,"&lt;6",OFFSET(E20,-MIN(C20,DAY(B20))+1,0,1,1):E20,"&lt;&gt;Y",OFFSET(F20,-MIN(C20,DAY(B20))+1,0,1,1):F20,"&lt;&gt;Y"))*9</f>
        <v>45</v>
      </c>
      <c r="T20" s="67">
        <f ca="1">IF(AND(D20&lt;&gt;"Sun",DAY(B20+1)&lt;&gt;1),0,MAX(0,SUM(OFFSET(O20,-MIN(C20,DAY(B20))+1,0,1,1):O20)-SUM(OFFSET(R20,-MIN(C20,DAY(B20))+1,0,1,1):R20)-SUM(OFFSET(P20,-MIN(C20,DAY(B20))+1,0,1,1):P20)-S20))</f>
        <v>0</v>
      </c>
      <c r="U20" s="67">
        <f ca="1">IF(AND(D20&lt;&gt;"Sun",DAY(B20+1)&lt;&gt;1),0,MAX(SUM(OFFSET(Q20,-MIN(C20,DAY(B20))+1,0,1,1):Q20),T20))</f>
        <v>0</v>
      </c>
      <c r="V20" s="68">
        <f t="shared" si="5"/>
        <v>0</v>
      </c>
      <c r="W20" s="62"/>
      <c r="X20" s="61"/>
      <c r="Y20" s="61"/>
      <c r="Z20" s="63"/>
      <c r="AA20" s="156"/>
      <c r="AB20" s="156"/>
      <c r="AC20" s="121">
        <f t="shared" si="9"/>
        <v>0</v>
      </c>
      <c r="AD20" s="128"/>
      <c r="AE20" s="128"/>
      <c r="AF20" s="128"/>
      <c r="AG20" s="129"/>
    </row>
    <row r="21" spans="2:33" ht="18" customHeight="1">
      <c r="B21" s="71">
        <f t="shared" si="6"/>
        <v>44940</v>
      </c>
      <c r="C21" s="72">
        <f t="shared" si="7"/>
        <v>6</v>
      </c>
      <c r="D21" s="143" t="str">
        <f t="shared" si="8"/>
        <v>Sat</v>
      </c>
      <c r="E21" s="73" t="s">
        <v>22</v>
      </c>
      <c r="F21" s="74"/>
      <c r="G21" s="62"/>
      <c r="H21" s="61"/>
      <c r="I21" s="61"/>
      <c r="J21" s="61"/>
      <c r="K21" s="61"/>
      <c r="L21" s="61"/>
      <c r="M21" s="67">
        <f t="shared" ref="M21:M38" si="12">IF(E21="Y",0,(L21-K21+J21-I21+H21-G21)*24)</f>
        <v>0</v>
      </c>
      <c r="N21" s="67">
        <f t="shared" si="10"/>
        <v>0</v>
      </c>
      <c r="O21" s="67">
        <f t="shared" si="11"/>
        <v>0</v>
      </c>
      <c r="P21" s="67">
        <f t="shared" si="2"/>
        <v>0</v>
      </c>
      <c r="Q21" s="67">
        <f t="shared" si="3"/>
        <v>0</v>
      </c>
      <c r="R21" s="67">
        <f t="shared" si="4"/>
        <v>0</v>
      </c>
      <c r="S21" s="67">
        <f ca="1">(COUNTIFS(OFFSET(C21,-MIN(C21,DAY(B21))+1,0,1,1):C21,"&lt;6",OFFSET(E21,-MIN(C21,DAY(B21))+1,0,1,1):E21,"&lt;&gt;Y",OFFSET(F21,-MIN(C21,DAY(B21))+1,0,1,1):F21,"&lt;&gt;Y"))*9</f>
        <v>45</v>
      </c>
      <c r="T21" s="67">
        <f ca="1">IF(AND(D21&lt;&gt;"Sun",DAY(B21+1)&lt;&gt;1),0,MAX(0,SUM(OFFSET(O21,-MIN(C21,DAY(B21))+1,0,1,1):O21)-SUM(OFFSET(R21,-MIN(C21,DAY(B21))+1,0,1,1):R21)-SUM(OFFSET(P21,-MIN(C21,DAY(B21))+1,0,1,1):P21)-S21))</f>
        <v>0</v>
      </c>
      <c r="U21" s="67">
        <f ca="1">IF(AND(D21&lt;&gt;"Sun",DAY(B21+1)&lt;&gt;1),0,MAX(SUM(OFFSET(Q21,-MIN(C21,DAY(B21))+1,0,1,1):Q21),T21))</f>
        <v>0</v>
      </c>
      <c r="V21" s="68">
        <f t="shared" si="5"/>
        <v>0</v>
      </c>
      <c r="W21" s="62"/>
      <c r="X21" s="61"/>
      <c r="Y21" s="61"/>
      <c r="Z21" s="63"/>
      <c r="AA21" s="156"/>
      <c r="AB21" s="156"/>
      <c r="AC21" s="121">
        <f t="shared" si="9"/>
        <v>0</v>
      </c>
      <c r="AD21" s="128"/>
      <c r="AE21" s="128"/>
      <c r="AF21" s="128"/>
      <c r="AG21" s="129"/>
    </row>
    <row r="22" spans="2:33" ht="18" customHeight="1">
      <c r="B22" s="71">
        <f t="shared" si="6"/>
        <v>44941</v>
      </c>
      <c r="C22" s="72">
        <f t="shared" si="7"/>
        <v>7</v>
      </c>
      <c r="D22" s="143" t="str">
        <f t="shared" si="8"/>
        <v>Sun</v>
      </c>
      <c r="E22" s="73" t="s">
        <v>22</v>
      </c>
      <c r="F22" s="74"/>
      <c r="G22" s="62"/>
      <c r="H22" s="61"/>
      <c r="I22" s="61"/>
      <c r="J22" s="61"/>
      <c r="K22" s="61"/>
      <c r="L22" s="61"/>
      <c r="M22" s="67">
        <f t="shared" si="12"/>
        <v>0</v>
      </c>
      <c r="N22" s="67">
        <f t="shared" si="10"/>
        <v>0</v>
      </c>
      <c r="O22" s="67">
        <f t="shared" si="11"/>
        <v>0</v>
      </c>
      <c r="P22" s="67">
        <f t="shared" si="2"/>
        <v>0</v>
      </c>
      <c r="Q22" s="67">
        <f t="shared" si="3"/>
        <v>0</v>
      </c>
      <c r="R22" s="67">
        <f t="shared" si="4"/>
        <v>0</v>
      </c>
      <c r="S22" s="67">
        <f ca="1">(COUNTIFS(OFFSET(C22,-MIN(C22,DAY(B22))+1,0,1,1):C22,"&lt;6",OFFSET(E22,-MIN(C22,DAY(B22))+1,0,1,1):E22,"&lt;&gt;Y",OFFSET(F22,-MIN(C22,DAY(B22))+1,0,1,1):F22,"&lt;&gt;Y"))*9</f>
        <v>45</v>
      </c>
      <c r="T22" s="67">
        <f ca="1">IF(AND(D22&lt;&gt;"Sun",DAY(B22+1)&lt;&gt;1),0,MAX(0,SUM(OFFSET(O22,-MIN(C22,DAY(B22))+1,0,1,1):O22)-SUM(OFFSET(R22,-MIN(C22,DAY(B22))+1,0,1,1):R22)-SUM(OFFSET(P22,-MIN(C22,DAY(B22))+1,0,1,1):P22)-S22))</f>
        <v>0</v>
      </c>
      <c r="U22" s="67">
        <f ca="1">IF(AND(D22&lt;&gt;"Sun",DAY(B22+1)&lt;&gt;1),0,MAX(SUM(OFFSET(Q22,-MIN(C22,DAY(B22))+1,0,1,1):Q22),T22))</f>
        <v>0</v>
      </c>
      <c r="V22" s="68">
        <f t="shared" si="5"/>
        <v>0</v>
      </c>
      <c r="W22" s="62"/>
      <c r="X22" s="61"/>
      <c r="Y22" s="61"/>
      <c r="Z22" s="63"/>
      <c r="AA22" s="156"/>
      <c r="AB22" s="156"/>
      <c r="AC22" s="121">
        <f t="shared" si="9"/>
        <v>0</v>
      </c>
      <c r="AD22" s="128"/>
      <c r="AE22" s="128"/>
      <c r="AF22" s="128"/>
      <c r="AG22" s="129"/>
    </row>
    <row r="23" spans="2:33" ht="18" customHeight="1">
      <c r="B23" s="71">
        <f t="shared" si="6"/>
        <v>44942</v>
      </c>
      <c r="C23" s="72">
        <f t="shared" si="7"/>
        <v>1</v>
      </c>
      <c r="D23" s="143" t="str">
        <f t="shared" si="8"/>
        <v>Mon</v>
      </c>
      <c r="E23" s="73" t="s">
        <v>22</v>
      </c>
      <c r="F23" s="74"/>
      <c r="G23" s="62"/>
      <c r="H23" s="61"/>
      <c r="I23" s="61"/>
      <c r="J23" s="61"/>
      <c r="K23" s="61"/>
      <c r="L23" s="61"/>
      <c r="M23" s="67">
        <f t="shared" si="12"/>
        <v>0</v>
      </c>
      <c r="N23" s="67">
        <f t="shared" si="10"/>
        <v>0</v>
      </c>
      <c r="O23" s="67">
        <f t="shared" si="11"/>
        <v>0</v>
      </c>
      <c r="P23" s="67">
        <f t="shared" si="2"/>
        <v>0</v>
      </c>
      <c r="Q23" s="67">
        <f t="shared" si="3"/>
        <v>0</v>
      </c>
      <c r="R23" s="67">
        <f t="shared" si="4"/>
        <v>0</v>
      </c>
      <c r="S23" s="67">
        <f ca="1">(COUNTIFS(OFFSET(C23,-MIN(C23,DAY(B23))+1,0,1,1):C23,"&lt;6",OFFSET(E23,-MIN(C23,DAY(B23))+1,0,1,1):E23,"&lt;&gt;Y",OFFSET(F23,-MIN(C23,DAY(B23))+1,0,1,1):F23,"&lt;&gt;Y"))*9</f>
        <v>9</v>
      </c>
      <c r="T23" s="67">
        <f ca="1">IF(AND(D23&lt;&gt;"Sun",DAY(B23+1)&lt;&gt;1),0,MAX(0,SUM(OFFSET(O23,-MIN(C23,DAY(B23))+1,0,1,1):O23)-SUM(OFFSET(R23,-MIN(C23,DAY(B23))+1,0,1,1):R23)-SUM(OFFSET(P23,-MIN(C23,DAY(B23))+1,0,1,1):P23)-S23))</f>
        <v>0</v>
      </c>
      <c r="U23" s="67">
        <f ca="1">IF(AND(D23&lt;&gt;"Sun",DAY(B23+1)&lt;&gt;1),0,MAX(SUM(OFFSET(Q23,-MIN(C23,DAY(B23))+1,0,1,1):Q23),T23))</f>
        <v>0</v>
      </c>
      <c r="V23" s="68">
        <f t="shared" si="5"/>
        <v>0</v>
      </c>
      <c r="W23" s="62"/>
      <c r="X23" s="61"/>
      <c r="Y23" s="61"/>
      <c r="Z23" s="63"/>
      <c r="AA23" s="156"/>
      <c r="AB23" s="156"/>
      <c r="AC23" s="121">
        <f t="shared" si="9"/>
        <v>0</v>
      </c>
      <c r="AD23" s="128"/>
      <c r="AE23" s="128"/>
      <c r="AF23" s="128"/>
      <c r="AG23" s="129"/>
    </row>
    <row r="24" spans="2:33" ht="17.25" customHeight="1">
      <c r="B24" s="71">
        <f t="shared" si="6"/>
        <v>44943</v>
      </c>
      <c r="C24" s="72">
        <f t="shared" si="7"/>
        <v>2</v>
      </c>
      <c r="D24" s="143" t="str">
        <f t="shared" si="8"/>
        <v>Tue</v>
      </c>
      <c r="E24" s="73" t="s">
        <v>22</v>
      </c>
      <c r="F24" s="74"/>
      <c r="G24" s="62"/>
      <c r="H24" s="61"/>
      <c r="I24" s="61"/>
      <c r="J24" s="61"/>
      <c r="K24" s="61"/>
      <c r="L24" s="61"/>
      <c r="M24" s="67">
        <f t="shared" si="12"/>
        <v>0</v>
      </c>
      <c r="N24" s="67">
        <f t="shared" si="10"/>
        <v>0</v>
      </c>
      <c r="O24" s="67">
        <f t="shared" si="11"/>
        <v>0</v>
      </c>
      <c r="P24" s="67">
        <f t="shared" si="2"/>
        <v>0</v>
      </c>
      <c r="Q24" s="67">
        <f t="shared" si="3"/>
        <v>0</v>
      </c>
      <c r="R24" s="67">
        <f t="shared" si="4"/>
        <v>0</v>
      </c>
      <c r="S24" s="67">
        <f ca="1">(COUNTIFS(OFFSET(C24,-MIN(C24,DAY(B24))+1,0,1,1):C24,"&lt;6",OFFSET(E24,-MIN(C24,DAY(B24))+1,0,1,1):E24,"&lt;&gt;Y",OFFSET(F24,-MIN(C24,DAY(B24))+1,0,1,1):F24,"&lt;&gt;Y"))*9</f>
        <v>18</v>
      </c>
      <c r="T24" s="67">
        <f ca="1">IF(AND(D24&lt;&gt;"Sun",DAY(B24+1)&lt;&gt;1),0,MAX(0,SUM(OFFSET(O24,-MIN(C24,DAY(B24))+1,0,1,1):O24)-SUM(OFFSET(R24,-MIN(C24,DAY(B24))+1,0,1,1):R24)-SUM(OFFSET(P24,-MIN(C24,DAY(B24))+1,0,1,1):P24)-S24))</f>
        <v>0</v>
      </c>
      <c r="U24" s="67">
        <f ca="1">IF(AND(D24&lt;&gt;"Sun",DAY(B24+1)&lt;&gt;1),0,MAX(SUM(OFFSET(Q24,-MIN(C24,DAY(B24))+1,0,1,1):Q24),T24))</f>
        <v>0</v>
      </c>
      <c r="V24" s="68">
        <f t="shared" si="5"/>
        <v>0</v>
      </c>
      <c r="W24" s="62"/>
      <c r="X24" s="61"/>
      <c r="Y24" s="61"/>
      <c r="Z24" s="63"/>
      <c r="AA24" s="156"/>
      <c r="AB24" s="156"/>
      <c r="AC24" s="121">
        <f t="shared" si="9"/>
        <v>0</v>
      </c>
      <c r="AD24" s="128"/>
      <c r="AE24" s="128"/>
      <c r="AF24" s="128"/>
      <c r="AG24" s="129"/>
    </row>
    <row r="25" spans="2:33" ht="18" customHeight="1">
      <c r="B25" s="71">
        <f t="shared" si="6"/>
        <v>44944</v>
      </c>
      <c r="C25" s="72">
        <f t="shared" si="7"/>
        <v>3</v>
      </c>
      <c r="D25" s="143" t="str">
        <f t="shared" si="8"/>
        <v>Wed</v>
      </c>
      <c r="E25" s="73" t="s">
        <v>22</v>
      </c>
      <c r="F25" s="74"/>
      <c r="G25" s="62"/>
      <c r="H25" s="61"/>
      <c r="I25" s="61"/>
      <c r="J25" s="61"/>
      <c r="K25" s="61"/>
      <c r="L25" s="61"/>
      <c r="M25" s="67">
        <f t="shared" si="12"/>
        <v>0</v>
      </c>
      <c r="N25" s="67">
        <f t="shared" si="10"/>
        <v>0</v>
      </c>
      <c r="O25" s="67">
        <f t="shared" si="11"/>
        <v>0</v>
      </c>
      <c r="P25" s="67">
        <f t="shared" si="2"/>
        <v>0</v>
      </c>
      <c r="Q25" s="67">
        <f t="shared" si="3"/>
        <v>0</v>
      </c>
      <c r="R25" s="67">
        <f t="shared" si="4"/>
        <v>0</v>
      </c>
      <c r="S25" s="67">
        <f ca="1">(COUNTIFS(OFFSET(C25,-MIN(C25,DAY(B25))+1,0,1,1):C25,"&lt;6",OFFSET(E25,-MIN(C25,DAY(B25))+1,0,1,1):E25,"&lt;&gt;Y",OFFSET(F25,-MIN(C25,DAY(B25))+1,0,1,1):F25,"&lt;&gt;Y"))*9</f>
        <v>27</v>
      </c>
      <c r="T25" s="67">
        <f ca="1">IF(AND(D25&lt;&gt;"Sun",DAY(B25+1)&lt;&gt;1),0,MAX(0,SUM(OFFSET(O25,-MIN(C25,DAY(B25))+1,0,1,1):O25)-SUM(OFFSET(R25,-MIN(C25,DAY(B25))+1,0,1,1):R25)-SUM(OFFSET(P25,-MIN(C25,DAY(B25))+1,0,1,1):P25)-S25))</f>
        <v>0</v>
      </c>
      <c r="U25" s="67">
        <f ca="1">IF(AND(D25&lt;&gt;"Sun",DAY(B25+1)&lt;&gt;1),0,MAX(SUM(OFFSET(Q25,-MIN(C25,DAY(B25))+1,0,1,1):Q25),T25))</f>
        <v>0</v>
      </c>
      <c r="V25" s="68">
        <f t="shared" si="5"/>
        <v>0</v>
      </c>
      <c r="W25" s="62"/>
      <c r="X25" s="61"/>
      <c r="Y25" s="61"/>
      <c r="Z25" s="63"/>
      <c r="AA25" s="156"/>
      <c r="AB25" s="156"/>
      <c r="AC25" s="121">
        <f t="shared" si="9"/>
        <v>0</v>
      </c>
      <c r="AD25" s="128"/>
      <c r="AE25" s="128"/>
      <c r="AF25" s="128"/>
      <c r="AG25" s="129"/>
    </row>
    <row r="26" spans="2:33" ht="18" customHeight="1">
      <c r="B26" s="71">
        <f t="shared" si="6"/>
        <v>44945</v>
      </c>
      <c r="C26" s="72">
        <f t="shared" si="7"/>
        <v>4</v>
      </c>
      <c r="D26" s="143" t="str">
        <f t="shared" si="8"/>
        <v>Thu</v>
      </c>
      <c r="E26" s="73" t="s">
        <v>22</v>
      </c>
      <c r="F26" s="74"/>
      <c r="G26" s="62"/>
      <c r="H26" s="61"/>
      <c r="I26" s="61"/>
      <c r="J26" s="61"/>
      <c r="K26" s="61"/>
      <c r="L26" s="61"/>
      <c r="M26" s="67">
        <f t="shared" si="12"/>
        <v>0</v>
      </c>
      <c r="N26" s="67">
        <f t="shared" si="10"/>
        <v>0</v>
      </c>
      <c r="O26" s="67">
        <f t="shared" si="11"/>
        <v>0</v>
      </c>
      <c r="P26" s="67">
        <f t="shared" si="2"/>
        <v>0</v>
      </c>
      <c r="Q26" s="67">
        <f t="shared" si="3"/>
        <v>0</v>
      </c>
      <c r="R26" s="67">
        <f t="shared" si="4"/>
        <v>0</v>
      </c>
      <c r="S26" s="67">
        <f ca="1">(COUNTIFS(OFFSET(C26,-MIN(C26,DAY(B26))+1,0,1,1):C26,"&lt;6",OFFSET(E26,-MIN(C26,DAY(B26))+1,0,1,1):E26,"&lt;&gt;Y",OFFSET(F26,-MIN(C26,DAY(B26))+1,0,1,1):F26,"&lt;&gt;Y"))*9</f>
        <v>36</v>
      </c>
      <c r="T26" s="67">
        <f ca="1">IF(AND(D26&lt;&gt;"Sun",DAY(B26+1)&lt;&gt;1),0,MAX(0,SUM(OFFSET(O26,-MIN(C26,DAY(B26))+1,0,1,1):O26)-SUM(OFFSET(R26,-MIN(C26,DAY(B26))+1,0,1,1):R26)-SUM(OFFSET(P26,-MIN(C26,DAY(B26))+1,0,1,1):P26)-S26))</f>
        <v>0</v>
      </c>
      <c r="U26" s="67">
        <f ca="1">IF(AND(D26&lt;&gt;"Sun",DAY(B26+1)&lt;&gt;1),0,MAX(SUM(OFFSET(Q26,-MIN(C26,DAY(B26))+1,0,1,1):Q26),T26))</f>
        <v>0</v>
      </c>
      <c r="V26" s="68">
        <f t="shared" si="5"/>
        <v>0</v>
      </c>
      <c r="W26" s="62"/>
      <c r="X26" s="61"/>
      <c r="Y26" s="61"/>
      <c r="Z26" s="63"/>
      <c r="AA26" s="156"/>
      <c r="AB26" s="156"/>
      <c r="AC26" s="121">
        <f t="shared" si="9"/>
        <v>0</v>
      </c>
      <c r="AD26" s="128"/>
      <c r="AE26" s="128"/>
      <c r="AF26" s="128"/>
      <c r="AG26" s="129"/>
    </row>
    <row r="27" spans="2:33" ht="18" customHeight="1">
      <c r="B27" s="71">
        <f t="shared" si="6"/>
        <v>44946</v>
      </c>
      <c r="C27" s="72">
        <f t="shared" si="7"/>
        <v>5</v>
      </c>
      <c r="D27" s="143" t="str">
        <f t="shared" si="8"/>
        <v>Fri</v>
      </c>
      <c r="E27" s="73" t="s">
        <v>22</v>
      </c>
      <c r="F27" s="74"/>
      <c r="G27" s="62"/>
      <c r="H27" s="61"/>
      <c r="I27" s="61"/>
      <c r="J27" s="61"/>
      <c r="K27" s="61"/>
      <c r="L27" s="61"/>
      <c r="M27" s="67">
        <f t="shared" si="12"/>
        <v>0</v>
      </c>
      <c r="N27" s="67">
        <f t="shared" si="10"/>
        <v>0</v>
      </c>
      <c r="O27" s="67">
        <f t="shared" si="11"/>
        <v>0</v>
      </c>
      <c r="P27" s="67">
        <f t="shared" si="2"/>
        <v>0</v>
      </c>
      <c r="Q27" s="67">
        <f t="shared" si="3"/>
        <v>0</v>
      </c>
      <c r="R27" s="67">
        <f t="shared" si="4"/>
        <v>0</v>
      </c>
      <c r="S27" s="67">
        <f ca="1">(COUNTIFS(OFFSET(C27,-MIN(C27,DAY(B27))+1,0,1,1):C27,"&lt;6",OFFSET(E27,-MIN(C27,DAY(B27))+1,0,1,1):E27,"&lt;&gt;Y",OFFSET(F27,-MIN(C27,DAY(B27))+1,0,1,1):F27,"&lt;&gt;Y"))*9</f>
        <v>45</v>
      </c>
      <c r="T27" s="67">
        <f ca="1">IF(AND(D27&lt;&gt;"Sun",DAY(B27+1)&lt;&gt;1),0,MAX(0,SUM(OFFSET(O27,-MIN(C27,DAY(B27))+1,0,1,1):O27)-SUM(OFFSET(R27,-MIN(C27,DAY(B27))+1,0,1,1):R27)-SUM(OFFSET(P27,-MIN(C27,DAY(B27))+1,0,1,1):P27)-S27))</f>
        <v>0</v>
      </c>
      <c r="U27" s="67">
        <f ca="1">IF(AND(D27&lt;&gt;"Sun",DAY(B27+1)&lt;&gt;1),0,MAX(SUM(OFFSET(Q27,-MIN(C27,DAY(B27))+1,0,1,1):Q27),T27))</f>
        <v>0</v>
      </c>
      <c r="V27" s="68">
        <f t="shared" si="5"/>
        <v>0</v>
      </c>
      <c r="W27" s="62"/>
      <c r="X27" s="61"/>
      <c r="Y27" s="61"/>
      <c r="Z27" s="63"/>
      <c r="AA27" s="156"/>
      <c r="AB27" s="156"/>
      <c r="AC27" s="121">
        <f t="shared" si="9"/>
        <v>0</v>
      </c>
      <c r="AD27" s="128"/>
      <c r="AE27" s="128"/>
      <c r="AF27" s="128"/>
      <c r="AG27" s="129"/>
    </row>
    <row r="28" spans="2:33" ht="18" customHeight="1">
      <c r="B28" s="71">
        <f t="shared" si="6"/>
        <v>44947</v>
      </c>
      <c r="C28" s="72">
        <f t="shared" si="7"/>
        <v>6</v>
      </c>
      <c r="D28" s="143" t="str">
        <f t="shared" si="8"/>
        <v>Sat</v>
      </c>
      <c r="E28" s="73" t="s">
        <v>22</v>
      </c>
      <c r="F28" s="74"/>
      <c r="G28" s="62"/>
      <c r="H28" s="61"/>
      <c r="I28" s="61"/>
      <c r="J28" s="61"/>
      <c r="K28" s="61"/>
      <c r="L28" s="61"/>
      <c r="M28" s="67">
        <f t="shared" si="12"/>
        <v>0</v>
      </c>
      <c r="N28" s="67">
        <f t="shared" si="10"/>
        <v>0</v>
      </c>
      <c r="O28" s="67">
        <f t="shared" si="11"/>
        <v>0</v>
      </c>
      <c r="P28" s="67">
        <f t="shared" si="2"/>
        <v>0</v>
      </c>
      <c r="Q28" s="67">
        <f t="shared" si="3"/>
        <v>0</v>
      </c>
      <c r="R28" s="67">
        <f t="shared" si="4"/>
        <v>0</v>
      </c>
      <c r="S28" s="67">
        <f ca="1">(COUNTIFS(OFFSET(C28,-MIN(C28,DAY(B28))+1,0,1,1):C28,"&lt;6",OFFSET(E28,-MIN(C28,DAY(B28))+1,0,1,1):E28,"&lt;&gt;Y",OFFSET(F28,-MIN(C28,DAY(B28))+1,0,1,1):F28,"&lt;&gt;Y"))*9</f>
        <v>45</v>
      </c>
      <c r="T28" s="67">
        <f ca="1">IF(AND(D28&lt;&gt;"Sun",DAY(B28+1)&lt;&gt;1),0,MAX(0,SUM(OFFSET(O28,-MIN(C28,DAY(B28))+1,0,1,1):O28)-SUM(OFFSET(R28,-MIN(C28,DAY(B28))+1,0,1,1):R28)-SUM(OFFSET(P28,-MIN(C28,DAY(B28))+1,0,1,1):P28)-S28))</f>
        <v>0</v>
      </c>
      <c r="U28" s="67">
        <f ca="1">IF(AND(D28&lt;&gt;"Sun",DAY(B28+1)&lt;&gt;1),0,MAX(SUM(OFFSET(Q28,-MIN(C28,DAY(B28))+1,0,1,1):Q28),T28))</f>
        <v>0</v>
      </c>
      <c r="V28" s="68">
        <f t="shared" si="5"/>
        <v>0</v>
      </c>
      <c r="W28" s="62"/>
      <c r="X28" s="61"/>
      <c r="Y28" s="61"/>
      <c r="Z28" s="63"/>
      <c r="AA28" s="156"/>
      <c r="AB28" s="156"/>
      <c r="AC28" s="121">
        <f t="shared" si="9"/>
        <v>0</v>
      </c>
      <c r="AD28" s="128"/>
      <c r="AE28" s="128"/>
      <c r="AF28" s="128"/>
      <c r="AG28" s="129"/>
    </row>
    <row r="29" spans="2:33" ht="18" customHeight="1">
      <c r="B29" s="71">
        <f t="shared" si="6"/>
        <v>44948</v>
      </c>
      <c r="C29" s="72">
        <f t="shared" si="7"/>
        <v>7</v>
      </c>
      <c r="D29" s="143" t="str">
        <f t="shared" si="8"/>
        <v>Sun</v>
      </c>
      <c r="E29" s="73" t="s">
        <v>22</v>
      </c>
      <c r="F29" s="74"/>
      <c r="G29" s="62"/>
      <c r="H29" s="61"/>
      <c r="I29" s="61"/>
      <c r="J29" s="61"/>
      <c r="K29" s="61"/>
      <c r="L29" s="61"/>
      <c r="M29" s="67">
        <f t="shared" si="12"/>
        <v>0</v>
      </c>
      <c r="N29" s="67">
        <f t="shared" si="10"/>
        <v>0</v>
      </c>
      <c r="O29" s="67">
        <f t="shared" si="11"/>
        <v>0</v>
      </c>
      <c r="P29" s="67">
        <f t="shared" si="2"/>
        <v>0</v>
      </c>
      <c r="Q29" s="67">
        <f t="shared" si="3"/>
        <v>0</v>
      </c>
      <c r="R29" s="67">
        <f t="shared" si="4"/>
        <v>0</v>
      </c>
      <c r="S29" s="67">
        <f ca="1">(COUNTIFS(OFFSET(C29,-MIN(C29,DAY(B29))+1,0,1,1):C29,"&lt;6",OFFSET(E29,-MIN(C29,DAY(B29))+1,0,1,1):E29,"&lt;&gt;Y",OFFSET(F29,-MIN(C29,DAY(B29))+1,0,1,1):F29,"&lt;&gt;Y"))*9</f>
        <v>45</v>
      </c>
      <c r="T29" s="67">
        <f ca="1">IF(AND(D29&lt;&gt;"Sun",DAY(B29+1)&lt;&gt;1),0,MAX(0,SUM(OFFSET(O29,-MIN(C29,DAY(B29))+1,0,1,1):O29)-SUM(OFFSET(R29,-MIN(C29,DAY(B29))+1,0,1,1):R29)-SUM(OFFSET(P29,-MIN(C29,DAY(B29))+1,0,1,1):P29)-S29))</f>
        <v>0</v>
      </c>
      <c r="U29" s="67">
        <f ca="1">IF(AND(D29&lt;&gt;"Sun",DAY(B29+1)&lt;&gt;1),0,MAX(SUM(OFFSET(Q29,-MIN(C29,DAY(B29))+1,0,1,1):Q29),T29))</f>
        <v>0</v>
      </c>
      <c r="V29" s="68">
        <f t="shared" si="5"/>
        <v>0</v>
      </c>
      <c r="W29" s="62"/>
      <c r="X29" s="61"/>
      <c r="Y29" s="61"/>
      <c r="Z29" s="63"/>
      <c r="AA29" s="156"/>
      <c r="AB29" s="156"/>
      <c r="AC29" s="121">
        <f t="shared" si="9"/>
        <v>0</v>
      </c>
      <c r="AD29" s="128"/>
      <c r="AE29" s="128"/>
      <c r="AF29" s="128"/>
      <c r="AG29" s="129"/>
    </row>
    <row r="30" spans="2:33" ht="18" customHeight="1">
      <c r="B30" s="71">
        <f t="shared" si="6"/>
        <v>44949</v>
      </c>
      <c r="C30" s="72">
        <f t="shared" si="7"/>
        <v>1</v>
      </c>
      <c r="D30" s="143" t="str">
        <f t="shared" si="8"/>
        <v>Mon</v>
      </c>
      <c r="E30" s="73" t="s">
        <v>22</v>
      </c>
      <c r="F30" s="74"/>
      <c r="G30" s="62"/>
      <c r="H30" s="61"/>
      <c r="I30" s="61"/>
      <c r="J30" s="61"/>
      <c r="K30" s="61"/>
      <c r="L30" s="61"/>
      <c r="M30" s="67">
        <f t="shared" si="12"/>
        <v>0</v>
      </c>
      <c r="N30" s="67">
        <f t="shared" si="10"/>
        <v>0</v>
      </c>
      <c r="O30" s="67">
        <f t="shared" si="11"/>
        <v>0</v>
      </c>
      <c r="P30" s="67">
        <f t="shared" si="2"/>
        <v>0</v>
      </c>
      <c r="Q30" s="67">
        <f t="shared" si="3"/>
        <v>0</v>
      </c>
      <c r="R30" s="67">
        <f t="shared" si="4"/>
        <v>0</v>
      </c>
      <c r="S30" s="67">
        <f ca="1">(COUNTIFS(OFFSET(C30,-MIN(C30,DAY(B30))+1,0,1,1):C30,"&lt;6",OFFSET(E30,-MIN(C30,DAY(B30))+1,0,1,1):E30,"&lt;&gt;Y",OFFSET(F30,-MIN(C30,DAY(B30))+1,0,1,1):F30,"&lt;&gt;Y"))*9</f>
        <v>9</v>
      </c>
      <c r="T30" s="67">
        <f ca="1">IF(AND(D30&lt;&gt;"Sun",DAY(B30+1)&lt;&gt;1),0,MAX(0,SUM(OFFSET(O30,-MIN(C30,DAY(B30))+1,0,1,1):O30)-SUM(OFFSET(R30,-MIN(C30,DAY(B30))+1,0,1,1):R30)-SUM(OFFSET(P30,-MIN(C30,DAY(B30))+1,0,1,1):P30)-S30))</f>
        <v>0</v>
      </c>
      <c r="U30" s="67">
        <f ca="1">IF(AND(D30&lt;&gt;"Sun",DAY(B30+1)&lt;&gt;1),0,MAX(SUM(OFFSET(Q30,-MIN(C30,DAY(B30))+1,0,1,1):Q30),T30))</f>
        <v>0</v>
      </c>
      <c r="V30" s="68">
        <f t="shared" si="5"/>
        <v>0</v>
      </c>
      <c r="W30" s="62"/>
      <c r="X30" s="61"/>
      <c r="Y30" s="61"/>
      <c r="Z30" s="63"/>
      <c r="AA30" s="156"/>
      <c r="AB30" s="156"/>
      <c r="AC30" s="121">
        <f t="shared" si="9"/>
        <v>0</v>
      </c>
      <c r="AD30" s="128"/>
      <c r="AE30" s="128"/>
      <c r="AF30" s="128"/>
      <c r="AG30" s="129"/>
    </row>
    <row r="31" spans="2:33" ht="18" customHeight="1">
      <c r="B31" s="71">
        <f t="shared" si="6"/>
        <v>44950</v>
      </c>
      <c r="C31" s="72">
        <f t="shared" si="7"/>
        <v>2</v>
      </c>
      <c r="D31" s="143" t="str">
        <f t="shared" si="8"/>
        <v>Tue</v>
      </c>
      <c r="E31" s="73" t="s">
        <v>22</v>
      </c>
      <c r="F31" s="74"/>
      <c r="G31" s="62"/>
      <c r="H31" s="61"/>
      <c r="I31" s="61"/>
      <c r="J31" s="61"/>
      <c r="K31" s="61"/>
      <c r="L31" s="61"/>
      <c r="M31" s="67">
        <f t="shared" si="12"/>
        <v>0</v>
      </c>
      <c r="N31" s="67">
        <f t="shared" si="10"/>
        <v>0</v>
      </c>
      <c r="O31" s="67">
        <f t="shared" si="11"/>
        <v>0</v>
      </c>
      <c r="P31" s="67">
        <f t="shared" si="2"/>
        <v>0</v>
      </c>
      <c r="Q31" s="67">
        <f t="shared" si="3"/>
        <v>0</v>
      </c>
      <c r="R31" s="67">
        <f t="shared" si="4"/>
        <v>0</v>
      </c>
      <c r="S31" s="67">
        <f ca="1">(COUNTIFS(OFFSET(C31,-MIN(C31,DAY(B31))+1,0,1,1):C31,"&lt;6",OFFSET(E31,-MIN(C31,DAY(B31))+1,0,1,1):E31,"&lt;&gt;Y",OFFSET(F31,-MIN(C31,DAY(B31))+1,0,1,1):F31,"&lt;&gt;Y"))*9</f>
        <v>18</v>
      </c>
      <c r="T31" s="67">
        <f ca="1">IF(AND(D31&lt;&gt;"Sun",DAY(B31+1)&lt;&gt;1),0,MAX(0,SUM(OFFSET(O31,-MIN(C31,DAY(B31))+1,0,1,1):O31)-SUM(OFFSET(R31,-MIN(C31,DAY(B31))+1,0,1,1):R31)-SUM(OFFSET(P31,-MIN(C31,DAY(B31))+1,0,1,1):P31)-S31))</f>
        <v>0</v>
      </c>
      <c r="U31" s="67">
        <f ca="1">IF(AND(D31&lt;&gt;"Sun",DAY(B31+1)&lt;&gt;1),0,MAX(SUM(OFFSET(Q31,-MIN(C31,DAY(B31))+1,0,1,1):Q31),T31))</f>
        <v>0</v>
      </c>
      <c r="V31" s="68">
        <f t="shared" si="5"/>
        <v>0</v>
      </c>
      <c r="W31" s="62"/>
      <c r="X31" s="61"/>
      <c r="Y31" s="61"/>
      <c r="Z31" s="63"/>
      <c r="AA31" s="156"/>
      <c r="AB31" s="156"/>
      <c r="AC31" s="121">
        <f t="shared" si="9"/>
        <v>0</v>
      </c>
      <c r="AD31" s="128"/>
      <c r="AE31" s="128"/>
      <c r="AF31" s="128"/>
      <c r="AG31" s="129"/>
    </row>
    <row r="32" spans="2:33" ht="18" customHeight="1">
      <c r="B32" s="71">
        <f t="shared" si="6"/>
        <v>44951</v>
      </c>
      <c r="C32" s="72">
        <f t="shared" si="7"/>
        <v>3</v>
      </c>
      <c r="D32" s="143" t="str">
        <f t="shared" si="8"/>
        <v>Wed</v>
      </c>
      <c r="E32" s="73" t="s">
        <v>22</v>
      </c>
      <c r="F32" s="74"/>
      <c r="G32" s="62"/>
      <c r="H32" s="61"/>
      <c r="I32" s="61"/>
      <c r="J32" s="61"/>
      <c r="K32" s="61"/>
      <c r="L32" s="61"/>
      <c r="M32" s="67">
        <f t="shared" si="12"/>
        <v>0</v>
      </c>
      <c r="N32" s="67">
        <f t="shared" si="10"/>
        <v>0</v>
      </c>
      <c r="O32" s="67">
        <f t="shared" si="11"/>
        <v>0</v>
      </c>
      <c r="P32" s="67">
        <f t="shared" si="2"/>
        <v>0</v>
      </c>
      <c r="Q32" s="67">
        <f t="shared" si="3"/>
        <v>0</v>
      </c>
      <c r="R32" s="67">
        <f t="shared" si="4"/>
        <v>0</v>
      </c>
      <c r="S32" s="67">
        <f ca="1">(COUNTIFS(OFFSET(C32,-MIN(C32,DAY(B32))+1,0,1,1):C32,"&lt;6",OFFSET(E32,-MIN(C32,DAY(B32))+1,0,1,1):E32,"&lt;&gt;Y",OFFSET(F32,-MIN(C32,DAY(B32))+1,0,1,1):F32,"&lt;&gt;Y"))*9</f>
        <v>27</v>
      </c>
      <c r="T32" s="67">
        <f ca="1">IF(AND(D32&lt;&gt;"Sun",DAY(B32+1)&lt;&gt;1),0,MAX(0,SUM(OFFSET(O32,-MIN(C32,DAY(B32))+1,0,1,1):O32)-SUM(OFFSET(R32,-MIN(C32,DAY(B32))+1,0,1,1):R32)-SUM(OFFSET(P32,-MIN(C32,DAY(B32))+1,0,1,1):P32)-S32))</f>
        <v>0</v>
      </c>
      <c r="U32" s="67">
        <f ca="1">IF(AND(D32&lt;&gt;"Sun",DAY(B32+1)&lt;&gt;1),0,MAX(SUM(OFFSET(Q32,-MIN(C32,DAY(B32))+1,0,1,1):Q32),T32))</f>
        <v>0</v>
      </c>
      <c r="V32" s="68">
        <f t="shared" si="5"/>
        <v>0</v>
      </c>
      <c r="W32" s="62"/>
      <c r="X32" s="61"/>
      <c r="Y32" s="61"/>
      <c r="Z32" s="63"/>
      <c r="AA32" s="156"/>
      <c r="AB32" s="156"/>
      <c r="AC32" s="121">
        <f t="shared" si="9"/>
        <v>0</v>
      </c>
      <c r="AD32" s="128"/>
      <c r="AE32" s="128"/>
      <c r="AF32" s="128"/>
      <c r="AG32" s="129"/>
    </row>
    <row r="33" spans="2:33" ht="18" customHeight="1">
      <c r="B33" s="71">
        <f t="shared" si="6"/>
        <v>44952</v>
      </c>
      <c r="C33" s="72">
        <f t="shared" si="7"/>
        <v>4</v>
      </c>
      <c r="D33" s="143" t="str">
        <f t="shared" si="8"/>
        <v>Thu</v>
      </c>
      <c r="E33" s="73" t="s">
        <v>22</v>
      </c>
      <c r="F33" s="74"/>
      <c r="G33" s="62"/>
      <c r="H33" s="61"/>
      <c r="I33" s="61"/>
      <c r="J33" s="61"/>
      <c r="K33" s="61"/>
      <c r="L33" s="61"/>
      <c r="M33" s="67">
        <f t="shared" si="12"/>
        <v>0</v>
      </c>
      <c r="N33" s="67">
        <f t="shared" si="10"/>
        <v>0</v>
      </c>
      <c r="O33" s="67">
        <f t="shared" si="11"/>
        <v>0</v>
      </c>
      <c r="P33" s="67">
        <f t="shared" si="2"/>
        <v>0</v>
      </c>
      <c r="Q33" s="67">
        <f t="shared" si="3"/>
        <v>0</v>
      </c>
      <c r="R33" s="67">
        <f t="shared" si="4"/>
        <v>0</v>
      </c>
      <c r="S33" s="67">
        <f ca="1">(COUNTIFS(OFFSET(C33,-MIN(C33,DAY(B33))+1,0,1,1):C33,"&lt;6",OFFSET(E33,-MIN(C33,DAY(B33))+1,0,1,1):E33,"&lt;&gt;Y",OFFSET(F33,-MIN(C33,DAY(B33))+1,0,1,1):F33,"&lt;&gt;Y"))*9</f>
        <v>36</v>
      </c>
      <c r="T33" s="67">
        <f ca="1">IF(AND(D33&lt;&gt;"Sun",DAY(B33+1)&lt;&gt;1),0,MAX(0,SUM(OFFSET(O33,-MIN(C33,DAY(B33))+1,0,1,1):O33)-SUM(OFFSET(R33,-MIN(C33,DAY(B33))+1,0,1,1):R33)-SUM(OFFSET(P33,-MIN(C33,DAY(B33))+1,0,1,1):P33)-S33))</f>
        <v>0</v>
      </c>
      <c r="U33" s="67">
        <f ca="1">IF(AND(D33&lt;&gt;"Sun",DAY(B33+1)&lt;&gt;1),0,MAX(SUM(OFFSET(Q33,-MIN(C33,DAY(B33))+1,0,1,1):Q33),T33))</f>
        <v>0</v>
      </c>
      <c r="V33" s="68">
        <f t="shared" si="5"/>
        <v>0</v>
      </c>
      <c r="W33" s="62"/>
      <c r="X33" s="61"/>
      <c r="Y33" s="61"/>
      <c r="Z33" s="63"/>
      <c r="AA33" s="156"/>
      <c r="AB33" s="156"/>
      <c r="AC33" s="121">
        <f t="shared" si="9"/>
        <v>0</v>
      </c>
      <c r="AD33" s="128"/>
      <c r="AE33" s="128"/>
      <c r="AF33" s="128"/>
      <c r="AG33" s="129"/>
    </row>
    <row r="34" spans="2:33" ht="18" customHeight="1">
      <c r="B34" s="71">
        <f t="shared" si="6"/>
        <v>44953</v>
      </c>
      <c r="C34" s="72">
        <f t="shared" si="7"/>
        <v>5</v>
      </c>
      <c r="D34" s="143" t="str">
        <f t="shared" si="8"/>
        <v>Fri</v>
      </c>
      <c r="E34" s="73" t="s">
        <v>22</v>
      </c>
      <c r="F34" s="74" t="s">
        <v>22</v>
      </c>
      <c r="G34" s="62"/>
      <c r="H34" s="61"/>
      <c r="I34" s="61"/>
      <c r="J34" s="61"/>
      <c r="K34" s="61"/>
      <c r="L34" s="61"/>
      <c r="M34" s="67">
        <f t="shared" si="12"/>
        <v>0</v>
      </c>
      <c r="N34" s="67">
        <f t="shared" si="10"/>
        <v>0</v>
      </c>
      <c r="O34" s="67">
        <f t="shared" si="11"/>
        <v>0</v>
      </c>
      <c r="P34" s="67">
        <f t="shared" si="2"/>
        <v>0</v>
      </c>
      <c r="Q34" s="67">
        <f t="shared" si="3"/>
        <v>0</v>
      </c>
      <c r="R34" s="67">
        <f t="shared" si="4"/>
        <v>0</v>
      </c>
      <c r="S34" s="67">
        <f ca="1">(COUNTIFS(OFFSET(C34,-MIN(C34,DAY(B34))+1,0,1,1):C34,"&lt;6",OFFSET(E34,-MIN(C34,DAY(B34))+1,0,1,1):E34,"&lt;&gt;Y",OFFSET(F34,-MIN(C34,DAY(B34))+1,0,1,1):F34,"&lt;&gt;Y"))*9</f>
        <v>45</v>
      </c>
      <c r="T34" s="67">
        <f ca="1">IF(AND(D34&lt;&gt;"Sun",DAY(B34+1)&lt;&gt;1),0,MAX(0,SUM(OFFSET(O34,-MIN(C34,DAY(B34))+1,0,1,1):O34)-SUM(OFFSET(R34,-MIN(C34,DAY(B34))+1,0,1,1):R34)-SUM(OFFSET(P34,-MIN(C34,DAY(B34))+1,0,1,1):P34)-S34))</f>
        <v>0</v>
      </c>
      <c r="U34" s="67">
        <f ca="1">IF(AND(D34&lt;&gt;"Sun",DAY(B34+1)&lt;&gt;1),0,MAX(SUM(OFFSET(Q34,-MIN(C34,DAY(B34))+1,0,1,1):Q34),T34))</f>
        <v>0</v>
      </c>
      <c r="V34" s="68">
        <f t="shared" si="5"/>
        <v>0</v>
      </c>
      <c r="W34" s="62"/>
      <c r="X34" s="61"/>
      <c r="Y34" s="61"/>
      <c r="Z34" s="63"/>
      <c r="AA34" s="156"/>
      <c r="AB34" s="156"/>
      <c r="AC34" s="121">
        <f t="shared" si="9"/>
        <v>0</v>
      </c>
      <c r="AD34" s="128"/>
      <c r="AE34" s="128"/>
      <c r="AF34" s="128"/>
      <c r="AG34" s="129"/>
    </row>
    <row r="35" spans="2:33" ht="18" customHeight="1">
      <c r="B35" s="71">
        <f t="shared" si="6"/>
        <v>44954</v>
      </c>
      <c r="C35" s="72">
        <f t="shared" si="7"/>
        <v>6</v>
      </c>
      <c r="D35" s="143" t="str">
        <f t="shared" si="8"/>
        <v>Sat</v>
      </c>
      <c r="E35" s="73" t="s">
        <v>22</v>
      </c>
      <c r="F35" s="74" t="s">
        <v>22</v>
      </c>
      <c r="G35" s="62"/>
      <c r="H35" s="61"/>
      <c r="I35" s="61"/>
      <c r="J35" s="61"/>
      <c r="K35" s="61"/>
      <c r="L35" s="61"/>
      <c r="M35" s="67">
        <f t="shared" si="12"/>
        <v>0</v>
      </c>
      <c r="N35" s="67">
        <f t="shared" si="10"/>
        <v>0</v>
      </c>
      <c r="O35" s="67">
        <f t="shared" si="11"/>
        <v>0</v>
      </c>
      <c r="P35" s="67">
        <f t="shared" si="2"/>
        <v>0</v>
      </c>
      <c r="Q35" s="67">
        <f t="shared" si="3"/>
        <v>0</v>
      </c>
      <c r="R35" s="67">
        <f t="shared" si="4"/>
        <v>0</v>
      </c>
      <c r="S35" s="67">
        <f ca="1">(COUNTIFS(OFFSET(C35,-MIN(C35,DAY(B35))+1,0,1,1):C35,"&lt;6",OFFSET(E35,-MIN(C35,DAY(B35))+1,0,1,1):E35,"&lt;&gt;Y",OFFSET(F35,-MIN(C35,DAY(B35))+1,0,1,1):F35,"&lt;&gt;Y"))*9</f>
        <v>45</v>
      </c>
      <c r="T35" s="67">
        <f ca="1">IF(AND(D35&lt;&gt;"Sun",DAY(B35+1)&lt;&gt;1),0,MAX(0,SUM(OFFSET(O35,-MIN(C35,DAY(B35))+1,0,1,1):O35)-SUM(OFFSET(R35,-MIN(C35,DAY(B35))+1,0,1,1):R35)-SUM(OFFSET(P35,-MIN(C35,DAY(B35))+1,0,1,1):P35)-S35))</f>
        <v>0</v>
      </c>
      <c r="U35" s="67">
        <f ca="1">IF(AND(D35&lt;&gt;"Sun",DAY(B35+1)&lt;&gt;1),0,MAX(SUM(OFFSET(Q35,-MIN(C35,DAY(B35))+1,0,1,1):Q35),T35))</f>
        <v>0</v>
      </c>
      <c r="V35" s="68">
        <f t="shared" si="5"/>
        <v>0</v>
      </c>
      <c r="W35" s="62"/>
      <c r="X35" s="61"/>
      <c r="Y35" s="61"/>
      <c r="Z35" s="63"/>
      <c r="AA35" s="156"/>
      <c r="AB35" s="156"/>
      <c r="AC35" s="121">
        <f t="shared" si="9"/>
        <v>0</v>
      </c>
      <c r="AD35" s="128"/>
      <c r="AE35" s="128"/>
      <c r="AF35" s="128"/>
      <c r="AG35" s="129"/>
    </row>
    <row r="36" spans="2:33" ht="18" customHeight="1">
      <c r="B36" s="71">
        <f t="shared" si="6"/>
        <v>44955</v>
      </c>
      <c r="C36" s="72">
        <f t="shared" si="7"/>
        <v>7</v>
      </c>
      <c r="D36" s="143" t="str">
        <f t="shared" si="8"/>
        <v>Sun</v>
      </c>
      <c r="E36" s="73" t="s">
        <v>22</v>
      </c>
      <c r="F36" s="74"/>
      <c r="G36" s="62"/>
      <c r="H36" s="61"/>
      <c r="I36" s="61"/>
      <c r="J36" s="61"/>
      <c r="K36" s="61"/>
      <c r="L36" s="61"/>
      <c r="M36" s="67">
        <f t="shared" si="12"/>
        <v>0</v>
      </c>
      <c r="N36" s="67">
        <f t="shared" si="10"/>
        <v>0</v>
      </c>
      <c r="O36" s="67">
        <f t="shared" si="11"/>
        <v>0</v>
      </c>
      <c r="P36" s="67">
        <f t="shared" si="2"/>
        <v>0</v>
      </c>
      <c r="Q36" s="67">
        <f t="shared" si="3"/>
        <v>0</v>
      </c>
      <c r="R36" s="67">
        <f t="shared" si="4"/>
        <v>0</v>
      </c>
      <c r="S36" s="67">
        <f ca="1">(COUNTIFS(OFFSET(C36,-MIN(C36,DAY(B36))+1,0,1,1):C36,"&lt;6",OFFSET(E36,-MIN(C36,DAY(B36))+1,0,1,1):E36,"&lt;&gt;Y",OFFSET(F36,-MIN(C36,DAY(B36))+1,0,1,1):F36,"&lt;&gt;Y"))*9</f>
        <v>45</v>
      </c>
      <c r="T36" s="67">
        <f ca="1">IF(AND(D36&lt;&gt;"Sun",DAY(B36+1)&lt;&gt;1),0,MAX(0,SUM(OFFSET(O36,-MIN(C36,DAY(B36))+1,0,1,1):O36)-SUM(OFFSET(R36,-MIN(C36,DAY(B36))+1,0,1,1):R36)-SUM(OFFSET(P36,-MIN(C36,DAY(B36))+1,0,1,1):P36)-S36))</f>
        <v>0</v>
      </c>
      <c r="U36" s="67">
        <f ca="1">IF(AND(D36&lt;&gt;"Sun",DAY(B36+1)&lt;&gt;1),0,MAX(SUM(OFFSET(Q36,-MIN(C36,DAY(B36))+1,0,1,1):Q36),T36))</f>
        <v>0</v>
      </c>
      <c r="V36" s="68">
        <f t="shared" si="5"/>
        <v>0</v>
      </c>
      <c r="W36" s="62"/>
      <c r="X36" s="61"/>
      <c r="Y36" s="61"/>
      <c r="Z36" s="63"/>
      <c r="AA36" s="156"/>
      <c r="AB36" s="156"/>
      <c r="AC36" s="121">
        <f t="shared" si="9"/>
        <v>0</v>
      </c>
      <c r="AD36" s="128"/>
      <c r="AE36" s="128"/>
      <c r="AF36" s="128"/>
      <c r="AG36" s="129"/>
    </row>
    <row r="37" spans="2:33" ht="18" customHeight="1">
      <c r="B37" s="71">
        <f t="shared" si="6"/>
        <v>44956</v>
      </c>
      <c r="C37" s="72">
        <f t="shared" si="7"/>
        <v>1</v>
      </c>
      <c r="D37" s="143" t="str">
        <f t="shared" si="8"/>
        <v>Mon</v>
      </c>
      <c r="E37" s="73" t="s">
        <v>22</v>
      </c>
      <c r="F37" s="74"/>
      <c r="G37" s="62"/>
      <c r="H37" s="61"/>
      <c r="I37" s="61"/>
      <c r="J37" s="61"/>
      <c r="K37" s="61"/>
      <c r="L37" s="61"/>
      <c r="M37" s="67">
        <f t="shared" si="12"/>
        <v>0</v>
      </c>
      <c r="N37" s="67">
        <f t="shared" si="10"/>
        <v>0</v>
      </c>
      <c r="O37" s="67">
        <f t="shared" si="11"/>
        <v>0</v>
      </c>
      <c r="P37" s="67">
        <f t="shared" si="2"/>
        <v>0</v>
      </c>
      <c r="Q37" s="67">
        <f t="shared" si="3"/>
        <v>0</v>
      </c>
      <c r="R37" s="67">
        <f t="shared" si="4"/>
        <v>0</v>
      </c>
      <c r="S37" s="67">
        <f ca="1">(COUNTIFS(OFFSET(C37,-MIN(C37,DAY(B37))+1,0,1,1):C37,"&lt;6",OFFSET(E37,-MIN(C37,DAY(B37))+1,0,1,1):E37,"&lt;&gt;Y",OFFSET(F37,-MIN(C37,DAY(B37))+1,0,1,1):F37,"&lt;&gt;Y"))*9</f>
        <v>9</v>
      </c>
      <c r="T37" s="67">
        <f ca="1">IF(AND(D37&lt;&gt;"Sun",DAY(B37+1)&lt;&gt;1),0,MAX(0,SUM(OFFSET(O37,-MIN(C37,DAY(B37))+1,0,1,1):O37)-SUM(OFFSET(R37,-MIN(C37,DAY(B37))+1,0,1,1):R37)-SUM(OFFSET(P37,-MIN(C37,DAY(B37))+1,0,1,1):P37)-S37))</f>
        <v>0</v>
      </c>
      <c r="U37" s="67">
        <f ca="1">IF(AND(D37&lt;&gt;"Sun",DAY(B37+1)&lt;&gt;1),0,MAX(SUM(OFFSET(Q37,-MIN(C37,DAY(B37))+1,0,1,1):Q37),T37))</f>
        <v>0</v>
      </c>
      <c r="V37" s="68">
        <f t="shared" si="5"/>
        <v>0</v>
      </c>
      <c r="W37" s="62"/>
      <c r="X37" s="61"/>
      <c r="Y37" s="61"/>
      <c r="Z37" s="63"/>
      <c r="AA37" s="156"/>
      <c r="AB37" s="156"/>
      <c r="AC37" s="121">
        <f t="shared" si="9"/>
        <v>0</v>
      </c>
      <c r="AD37" s="128"/>
      <c r="AE37" s="128"/>
      <c r="AF37" s="128"/>
      <c r="AG37" s="129"/>
    </row>
    <row r="38" spans="2:33" ht="18" customHeight="1" thickBot="1">
      <c r="B38" s="75">
        <f t="shared" si="6"/>
        <v>44957</v>
      </c>
      <c r="C38" s="76">
        <f t="shared" si="7"/>
        <v>2</v>
      </c>
      <c r="D38" s="144" t="str">
        <f t="shared" si="8"/>
        <v>Tue</v>
      </c>
      <c r="E38" s="77" t="s">
        <v>22</v>
      </c>
      <c r="F38" s="78"/>
      <c r="G38" s="64"/>
      <c r="H38" s="65"/>
      <c r="I38" s="65"/>
      <c r="J38" s="65"/>
      <c r="K38" s="65"/>
      <c r="L38" s="65"/>
      <c r="M38" s="69">
        <f t="shared" si="12"/>
        <v>0</v>
      </c>
      <c r="N38" s="69">
        <f t="shared" si="10"/>
        <v>0</v>
      </c>
      <c r="O38" s="69">
        <f t="shared" si="11"/>
        <v>0</v>
      </c>
      <c r="P38" s="69">
        <f t="shared" si="2"/>
        <v>0</v>
      </c>
      <c r="Q38" s="69">
        <f t="shared" si="3"/>
        <v>0</v>
      </c>
      <c r="R38" s="69">
        <f t="shared" si="4"/>
        <v>0</v>
      </c>
      <c r="S38" s="69">
        <f ca="1">(COUNTIFS(OFFSET(C38,-MIN(C38,DAY(B38))+1,0,1,1):C38,"&lt;6",OFFSET(E38,-MIN(C38,DAY(B38))+1,0,1,1):E38,"&lt;&gt;Y",OFFSET(F38,-MIN(C38,DAY(B38))+1,0,1,1):F38,"&lt;&gt;Y"))*9</f>
        <v>18</v>
      </c>
      <c r="T38" s="69">
        <f ca="1">IF(AND(D38&lt;&gt;"Sun",DAY(B38+1)&lt;&gt;1),0,MAX(0,SUM(OFFSET(O38,-MIN(C38,DAY(B38))+1,0,1,1):O38)-SUM(OFFSET(R38,-MIN(C38,DAY(B38))+1,0,1,1):R38)-SUM(OFFSET(P38,-MIN(C38,DAY(B38))+1,0,1,1):P38)-S38))</f>
        <v>0</v>
      </c>
      <c r="U38" s="69">
        <f ca="1">IF(AND(D38&lt;&gt;"Sun",DAY(B38+1)&lt;&gt;1),0,MAX(SUM(OFFSET(Q38,-MIN(C38,DAY(B38))+1,0,1,1):Q38),T38))</f>
        <v>0</v>
      </c>
      <c r="V38" s="70">
        <f t="shared" si="5"/>
        <v>0</v>
      </c>
      <c r="W38" s="64"/>
      <c r="X38" s="65"/>
      <c r="Y38" s="65"/>
      <c r="Z38" s="66"/>
      <c r="AA38" s="174"/>
      <c r="AB38" s="174"/>
      <c r="AC38" s="122">
        <f t="shared" si="9"/>
        <v>0</v>
      </c>
      <c r="AD38" s="130"/>
      <c r="AE38" s="130"/>
      <c r="AF38" s="130"/>
      <c r="AG38" s="131"/>
    </row>
    <row r="39" spans="2:33" ht="14.25" customHeight="1">
      <c r="B39" s="95" t="s">
        <v>48</v>
      </c>
      <c r="C39" s="98"/>
      <c r="D39" s="99"/>
      <c r="E39" s="99"/>
      <c r="F39" s="100"/>
      <c r="G39" s="8"/>
      <c r="H39" s="8"/>
      <c r="I39" s="8"/>
      <c r="J39" s="8"/>
      <c r="K39" s="8"/>
      <c r="L39" s="8"/>
      <c r="M39" s="101">
        <f>SUM(M8:M35)+IF(MONTH(B36)&lt;&gt;Month,0,M36)+IF(MONTH(B37)&lt;&gt;Month,0,M37)+IF(MONTH(B38)&lt;&gt;Month,0,M38)</f>
        <v>0</v>
      </c>
      <c r="N39" s="101">
        <f>O39-V39</f>
        <v>0</v>
      </c>
      <c r="O39" s="101">
        <f>SUM(O8:O35)+IF(MONTH($B36)&lt;&gt;Month,0,O36)+IF(MONTH($B37)&lt;&gt;Month,0,O37)+IF(MONTH($B38)&lt;&gt;Month,0,O38)</f>
        <v>0</v>
      </c>
      <c r="P39" s="101">
        <f>SUM(P8:P35)+IF(MONTH($B36)&lt;&gt;Month,0,P36)+IF(MONTH($B37)&lt;&gt;Month,0,P37)+IF(MONTH($B38)&lt;&gt;Month,0,P38)</f>
        <v>0</v>
      </c>
      <c r="Q39" s="101">
        <f>SUM(Q8:Q35)+IF(MONTH($B36)&lt;&gt;Month,0,Q36)+IF(MONTH($B37)&lt;&gt;Month,0,Q37)+IF(MONTH($B38)&lt;&gt;Month,0,Q38)</f>
        <v>0</v>
      </c>
      <c r="R39" s="101">
        <f>SUM(R8:R35)+IF(MONTH($B36)&lt;&gt;Month,0,R36)+IF(MONTH($B37)&lt;&gt;Month,0,R37)+IF(MONTH($B38)&lt;&gt;Month,0,R38)</f>
        <v>0</v>
      </c>
      <c r="S39" s="101"/>
      <c r="T39" s="101">
        <f ca="1">SUM(T8:T35)+IF(MONTH($B36)&lt;&gt;Month,0,T36)+IF(MONTH($B37)&lt;&gt;Month,0,T37)+IF(MONTH($B38)&lt;&gt;Month,0,T38)</f>
        <v>0</v>
      </c>
      <c r="U39" s="101">
        <f ca="1">SUM(U8:U35)+IF(MONTH($B36)&lt;&gt;Month,0,U36)+IF(MONTH($B37)&lt;&gt;Month,0,U37)+IF(MONTH($B38)&lt;&gt;Month,0,U38)</f>
        <v>0</v>
      </c>
      <c r="V39" s="101">
        <f>SUM(V8:V35)+IF(MONTH($B36)&lt;&gt;Month,0,V36)+IF(MONTH($B37)&lt;&gt;Month,0,V37)+IF(MONTH($B38)&lt;&gt;Month,0,V38)</f>
        <v>0</v>
      </c>
      <c r="W39" s="101">
        <f>(SUM(W8:W35)+IF(MONTH($B36)&lt;&gt;Month,0,W36)+IF(MONTH($B37)&lt;&gt;Month,0,W37)+IF(MONTH($B38)&lt;&gt;Month,0,W38))*24</f>
        <v>0</v>
      </c>
      <c r="X39" s="101">
        <f>(SUM(X8:X35)+IF(MONTH($B36)&lt;&gt;Month,0,X36)+IF(MONTH($B37)&lt;&gt;Month,0,X37)+IF(MONTH($B38)&lt;&gt;Month,0,X38))*24</f>
        <v>0</v>
      </c>
      <c r="Y39" s="101">
        <f>(SUM(Y8:Y35)+IF(MONTH($B36)&lt;&gt;Month,0,Y36)+IF(MONTH($B37)&lt;&gt;Month,0,Y37)+IF(MONTH($B38)&lt;&gt;Month,0,Y38))*24</f>
        <v>0</v>
      </c>
      <c r="Z39" s="101">
        <f>(SUM(Z8:Z35)+IF(MONTH($B36)&lt;&gt;Month,0,Z36)+IF(MONTH($B37)&lt;&gt;Month,0,Z37)+IF(MONTH($B38)&lt;&gt;Month,0,Z38))*24</f>
        <v>0</v>
      </c>
      <c r="AA39" s="184"/>
      <c r="AB39" s="184"/>
      <c r="AC39" s="120">
        <f>SUM(AC8:AC38)</f>
        <v>0</v>
      </c>
      <c r="AD39" s="101">
        <f>SUM(AD8:AD38)*24</f>
        <v>0</v>
      </c>
      <c r="AE39" s="101">
        <f>SUM(AE8:AE38)*24</f>
        <v>0</v>
      </c>
      <c r="AF39" s="101">
        <f>SUM(AF8:AF38)*24</f>
        <v>0</v>
      </c>
      <c r="AG39" s="101">
        <f>SUM(AG8:AG38)*24</f>
        <v>0</v>
      </c>
    </row>
    <row r="40" spans="2:33" ht="11.25" customHeight="1" thickBot="1">
      <c r="B40" s="11"/>
      <c r="C40" s="12"/>
      <c r="D40" s="12"/>
      <c r="E40" s="12"/>
      <c r="F40" s="12"/>
      <c r="G40" s="13"/>
      <c r="H40" s="13"/>
      <c r="I40" s="13"/>
      <c r="J40" s="13"/>
      <c r="K40" s="13"/>
      <c r="L40" s="13"/>
      <c r="M40" s="11"/>
      <c r="N40" s="11"/>
      <c r="O40" s="11"/>
      <c r="P40" s="11"/>
      <c r="Q40" s="11"/>
      <c r="R40" s="11"/>
      <c r="S40" s="11"/>
      <c r="T40" s="11"/>
      <c r="U40" s="11"/>
      <c r="V40" s="12"/>
      <c r="W40" s="11"/>
      <c r="X40" s="11"/>
      <c r="Y40" s="11"/>
      <c r="Z40" s="11"/>
      <c r="AA40" s="16"/>
      <c r="AB40" s="16"/>
      <c r="AC40" s="16"/>
      <c r="AD40" s="16"/>
      <c r="AE40" s="16"/>
      <c r="AF40" s="16"/>
      <c r="AG40" s="16"/>
    </row>
    <row r="41" spans="2:33" ht="27" customHeight="1">
      <c r="B41" s="163" t="s">
        <v>21</v>
      </c>
      <c r="C41" s="164"/>
      <c r="D41" s="164"/>
      <c r="E41" s="112"/>
      <c r="F41" s="163" t="s">
        <v>27</v>
      </c>
      <c r="G41" s="164"/>
      <c r="H41" s="164"/>
      <c r="I41" s="164"/>
      <c r="J41" s="164"/>
      <c r="K41" s="164"/>
      <c r="L41" s="164"/>
      <c r="M41" s="164"/>
      <c r="N41" s="175"/>
      <c r="O41" s="112"/>
      <c r="P41" s="112"/>
      <c r="Q41" s="112"/>
      <c r="R41" s="112"/>
      <c r="S41" s="112"/>
      <c r="T41" s="112"/>
      <c r="U41" s="112"/>
      <c r="V41" s="112"/>
      <c r="W41" s="164" t="s">
        <v>28</v>
      </c>
      <c r="X41" s="164"/>
      <c r="Y41" s="164"/>
      <c r="Z41" s="164"/>
      <c r="AA41" s="164"/>
      <c r="AB41" s="175"/>
      <c r="AC41" s="14"/>
      <c r="AD41" s="15"/>
      <c r="AE41" s="16"/>
      <c r="AF41" s="16"/>
      <c r="AG41" s="16"/>
    </row>
    <row r="42" spans="2:33" s="5" customFormat="1" ht="24.75" customHeight="1">
      <c r="B42" s="157" t="s">
        <v>85</v>
      </c>
      <c r="C42" s="158"/>
      <c r="D42" s="158"/>
      <c r="E42" s="50"/>
      <c r="F42" s="52"/>
      <c r="G42" s="195" t="str">
        <f>"I recorded " &amp; IF(ISTSOLL&lt;=-ISTSOLLLIMIT,TEXT(-ISTSOLL,"#0.00"),"no") &amp;" undertime hours this month" &amp; IF(ISTSOLL&lt;=-ISTSOLLLIMIT," because (please select)","")</f>
        <v>I recorded no undertime hours this month</v>
      </c>
      <c r="H42" s="195"/>
      <c r="I42" s="195"/>
      <c r="J42" s="195"/>
      <c r="K42" s="195"/>
      <c r="L42" s="195"/>
      <c r="M42" s="195"/>
      <c r="N42" s="196"/>
      <c r="O42" s="59"/>
      <c r="P42" s="17"/>
      <c r="Q42" s="17"/>
      <c r="R42" s="17"/>
      <c r="S42" s="17"/>
      <c r="T42" s="17"/>
      <c r="U42" s="17"/>
      <c r="V42" s="27"/>
      <c r="W42" s="185" t="str">
        <f>"I recorded " &amp; IF(ISTSOLL&gt;=ISTSOLLLIMIT,TEXT(ISTSOLL,"#0.00"),"no") &amp;" overtime hours this month" &amp; IF(ISTSOLL&gt;=ISTSOLLLIMIT," because (please select)","")</f>
        <v>I recorded no overtime hours this month</v>
      </c>
      <c r="X42" s="185"/>
      <c r="Y42" s="185"/>
      <c r="Z42" s="185"/>
      <c r="AA42" s="185"/>
      <c r="AB42" s="186"/>
      <c r="AC42" s="18"/>
      <c r="AD42" s="18"/>
      <c r="AE42" s="18"/>
      <c r="AF42" s="18"/>
      <c r="AG42" s="18"/>
    </row>
    <row r="43" spans="2:33" s="5" customFormat="1" ht="21.95" customHeight="1">
      <c r="B43" s="157"/>
      <c r="C43" s="158"/>
      <c r="D43" s="158"/>
      <c r="E43" s="50"/>
      <c r="F43" s="52"/>
      <c r="G43" s="149"/>
      <c r="H43" s="176" t="s">
        <v>90</v>
      </c>
      <c r="I43" s="176"/>
      <c r="J43" s="176"/>
      <c r="K43" s="176"/>
      <c r="L43" s="176"/>
      <c r="M43" s="176"/>
      <c r="N43" s="177"/>
      <c r="O43" s="23"/>
      <c r="P43" s="17"/>
      <c r="Q43" s="17"/>
      <c r="R43" s="17"/>
      <c r="S43" s="17"/>
      <c r="T43" s="17"/>
      <c r="U43" s="17"/>
      <c r="V43" s="148"/>
      <c r="W43" s="149"/>
      <c r="X43" s="176" t="s">
        <v>89</v>
      </c>
      <c r="Y43" s="176"/>
      <c r="Z43" s="176"/>
      <c r="AA43" s="176"/>
      <c r="AB43" s="177"/>
      <c r="AC43" s="19"/>
      <c r="AD43" s="18"/>
      <c r="AE43" s="18"/>
      <c r="AF43" s="18"/>
      <c r="AG43" s="18"/>
    </row>
    <row r="44" spans="2:33" ht="21.95" customHeight="1">
      <c r="B44" s="157"/>
      <c r="C44" s="158"/>
      <c r="D44" s="158"/>
      <c r="E44" s="50"/>
      <c r="F44" s="25"/>
      <c r="G44" s="149"/>
      <c r="H44" s="176" t="s">
        <v>93</v>
      </c>
      <c r="I44" s="176"/>
      <c r="J44" s="176"/>
      <c r="K44" s="176"/>
      <c r="L44" s="176"/>
      <c r="M44" s="176"/>
      <c r="N44" s="177"/>
      <c r="O44" s="57"/>
      <c r="P44" s="11"/>
      <c r="Q44" s="11"/>
      <c r="R44" s="11"/>
      <c r="S44" s="11"/>
      <c r="T44" s="11"/>
      <c r="U44" s="11"/>
      <c r="V44" s="24"/>
      <c r="W44" s="149"/>
      <c r="X44" s="176" t="s">
        <v>91</v>
      </c>
      <c r="Y44" s="176"/>
      <c r="Z44" s="176"/>
      <c r="AA44" s="176"/>
      <c r="AB44" s="177"/>
      <c r="AC44" s="20"/>
      <c r="AD44" s="16"/>
      <c r="AE44" s="16"/>
      <c r="AF44" s="16"/>
      <c r="AG44" s="16"/>
    </row>
    <row r="45" spans="2:33" ht="24" customHeight="1">
      <c r="B45" s="157"/>
      <c r="C45" s="158"/>
      <c r="D45" s="158"/>
      <c r="E45" s="50"/>
      <c r="F45" s="25"/>
      <c r="G45" s="150"/>
      <c r="H45" s="193" t="s">
        <v>94</v>
      </c>
      <c r="I45" s="193"/>
      <c r="J45" s="193"/>
      <c r="K45" s="193"/>
      <c r="L45" s="193"/>
      <c r="M45" s="193"/>
      <c r="N45" s="194"/>
      <c r="O45" s="57"/>
      <c r="P45" s="11"/>
      <c r="Q45" s="11"/>
      <c r="R45" s="11"/>
      <c r="S45" s="11"/>
      <c r="T45" s="11"/>
      <c r="U45" s="11"/>
      <c r="V45" s="28"/>
      <c r="W45" s="149"/>
      <c r="X45" s="176" t="s">
        <v>92</v>
      </c>
      <c r="Y45" s="176"/>
      <c r="Z45" s="176"/>
      <c r="AA45" s="176"/>
      <c r="AB45" s="177"/>
      <c r="AC45" s="20"/>
      <c r="AD45" s="16"/>
      <c r="AE45" s="16"/>
      <c r="AF45" s="16"/>
      <c r="AG45" s="16"/>
    </row>
    <row r="46" spans="2:33" ht="12" customHeight="1">
      <c r="B46" s="157"/>
      <c r="C46" s="158"/>
      <c r="D46" s="158"/>
      <c r="E46" s="50"/>
      <c r="F46" s="25"/>
      <c r="G46" s="187" t="s">
        <v>7</v>
      </c>
      <c r="H46" s="187"/>
      <c r="I46" s="187"/>
      <c r="J46" s="187"/>
      <c r="K46" s="187"/>
      <c r="L46" s="187"/>
      <c r="M46" s="187"/>
      <c r="N46" s="53"/>
      <c r="O46" s="60"/>
      <c r="P46" s="11"/>
      <c r="Q46" s="11"/>
      <c r="R46" s="11"/>
      <c r="S46" s="11"/>
      <c r="T46" s="11"/>
      <c r="U46" s="11"/>
      <c r="V46" s="28"/>
      <c r="W46" s="24"/>
      <c r="X46" s="180" t="s">
        <v>7</v>
      </c>
      <c r="Y46" s="180"/>
      <c r="Z46" s="180"/>
      <c r="AA46" s="180"/>
      <c r="AB46" s="181"/>
      <c r="AC46" s="16"/>
      <c r="AD46" s="16"/>
      <c r="AE46" s="16"/>
      <c r="AF46" s="16"/>
      <c r="AG46" s="16"/>
    </row>
    <row r="47" spans="2:33" ht="24" customHeight="1" thickBot="1">
      <c r="B47" s="159"/>
      <c r="C47" s="160"/>
      <c r="D47" s="160"/>
      <c r="E47" s="51"/>
      <c r="F47" s="26"/>
      <c r="G47" s="182"/>
      <c r="H47" s="182"/>
      <c r="I47" s="182"/>
      <c r="J47" s="182"/>
      <c r="K47" s="182"/>
      <c r="L47" s="182"/>
      <c r="M47" s="182"/>
      <c r="N47" s="183"/>
      <c r="O47" s="58"/>
      <c r="P47" s="10"/>
      <c r="Q47" s="10"/>
      <c r="R47" s="10"/>
      <c r="S47" s="44"/>
      <c r="T47" s="10"/>
      <c r="U47" s="10"/>
      <c r="V47" s="29"/>
      <c r="W47" s="30"/>
      <c r="X47" s="182"/>
      <c r="Y47" s="182"/>
      <c r="Z47" s="182"/>
      <c r="AA47" s="182"/>
      <c r="AB47" s="183"/>
      <c r="AC47" s="16"/>
      <c r="AD47" s="16"/>
      <c r="AE47" s="16"/>
      <c r="AF47" s="16"/>
      <c r="AG47" s="16"/>
    </row>
    <row r="48" spans="2:33" ht="20.25">
      <c r="B48" s="163" t="s">
        <v>29</v>
      </c>
      <c r="C48" s="164"/>
      <c r="D48" s="164"/>
      <c r="E48" s="113"/>
      <c r="F48" s="163" t="s">
        <v>30</v>
      </c>
      <c r="G48" s="164"/>
      <c r="H48" s="164"/>
      <c r="I48" s="164"/>
      <c r="J48" s="164"/>
      <c r="K48" s="164"/>
      <c r="L48" s="164"/>
      <c r="M48" s="164"/>
      <c r="N48" s="113"/>
      <c r="O48" s="112"/>
      <c r="P48" s="112"/>
      <c r="Q48" s="112"/>
      <c r="R48" s="112"/>
      <c r="S48" s="112"/>
      <c r="T48" s="112"/>
      <c r="U48" s="112"/>
      <c r="V48" s="112"/>
      <c r="W48" s="172" t="s">
        <v>31</v>
      </c>
      <c r="X48" s="172"/>
      <c r="Y48" s="172"/>
      <c r="Z48" s="172"/>
      <c r="AA48" s="172"/>
      <c r="AB48" s="173"/>
      <c r="AC48" s="20"/>
      <c r="AD48" s="16"/>
      <c r="AE48" s="21"/>
      <c r="AF48" s="21"/>
      <c r="AG48" s="21"/>
    </row>
    <row r="49" spans="2:33">
      <c r="B49" s="157" t="s">
        <v>34</v>
      </c>
      <c r="C49" s="158"/>
      <c r="D49" s="158"/>
      <c r="E49" s="50"/>
      <c r="F49" s="169" t="s">
        <v>20</v>
      </c>
      <c r="G49" s="170"/>
      <c r="H49" s="170"/>
      <c r="I49" s="170"/>
      <c r="J49" s="170"/>
      <c r="K49" s="170"/>
      <c r="L49" s="170"/>
      <c r="M49" s="170"/>
      <c r="N49" s="43"/>
      <c r="O49" s="56"/>
      <c r="P49" s="16"/>
      <c r="Q49" s="16"/>
      <c r="R49" s="16"/>
      <c r="S49" s="16"/>
      <c r="T49" s="16"/>
      <c r="U49" s="16"/>
      <c r="V49" s="22"/>
      <c r="W49" s="178"/>
      <c r="X49" s="178"/>
      <c r="Y49" s="178"/>
      <c r="Z49" s="178"/>
      <c r="AA49" s="178"/>
      <c r="AB49" s="179"/>
      <c r="AC49" s="20"/>
      <c r="AD49" s="16"/>
      <c r="AE49" s="21"/>
      <c r="AF49" s="21"/>
      <c r="AG49" s="21"/>
    </row>
    <row r="50" spans="2:33">
      <c r="B50" s="157"/>
      <c r="C50" s="158"/>
      <c r="D50" s="158"/>
      <c r="E50" s="50"/>
      <c r="F50" s="169"/>
      <c r="G50" s="170"/>
      <c r="H50" s="170"/>
      <c r="I50" s="170"/>
      <c r="J50" s="170"/>
      <c r="K50" s="170"/>
      <c r="L50" s="170"/>
      <c r="M50" s="170"/>
      <c r="N50" s="43"/>
      <c r="O50" s="56"/>
      <c r="P50" s="11"/>
      <c r="Q50" s="11"/>
      <c r="R50" s="11"/>
      <c r="S50" s="11"/>
      <c r="T50" s="11"/>
      <c r="U50" s="11"/>
      <c r="V50" s="16"/>
      <c r="W50" s="178"/>
      <c r="X50" s="178"/>
      <c r="Y50" s="178"/>
      <c r="Z50" s="178"/>
      <c r="AA50" s="178"/>
      <c r="AB50" s="179"/>
      <c r="AC50" s="20"/>
      <c r="AD50" s="16"/>
      <c r="AE50" s="21"/>
      <c r="AF50" s="21"/>
      <c r="AG50" s="21"/>
    </row>
    <row r="51" spans="2:33" ht="31.5" customHeight="1">
      <c r="B51" s="157"/>
      <c r="C51" s="158"/>
      <c r="D51" s="158"/>
      <c r="E51" s="50"/>
      <c r="F51" s="169"/>
      <c r="G51" s="170"/>
      <c r="H51" s="170"/>
      <c r="I51" s="170"/>
      <c r="J51" s="170"/>
      <c r="K51" s="170"/>
      <c r="L51" s="170"/>
      <c r="M51" s="170"/>
      <c r="N51" s="43"/>
      <c r="O51" s="56"/>
      <c r="P51" s="11"/>
      <c r="Q51" s="11"/>
      <c r="R51" s="11"/>
      <c r="S51" s="11"/>
      <c r="T51" s="11"/>
      <c r="U51" s="11"/>
      <c r="V51" s="11"/>
      <c r="W51" s="178"/>
      <c r="X51" s="178"/>
      <c r="Y51" s="178"/>
      <c r="Z51" s="178"/>
      <c r="AA51" s="178"/>
      <c r="AB51" s="179"/>
      <c r="AC51" s="20"/>
      <c r="AD51" s="16"/>
      <c r="AE51" s="21"/>
      <c r="AF51" s="21"/>
      <c r="AG51" s="21"/>
    </row>
    <row r="52" spans="2:33" ht="15" customHeight="1" thickBot="1">
      <c r="B52" s="159"/>
      <c r="C52" s="160"/>
      <c r="D52" s="160"/>
      <c r="E52" s="51"/>
      <c r="F52" s="49"/>
      <c r="G52" s="151" t="s">
        <v>2</v>
      </c>
      <c r="H52" s="171"/>
      <c r="I52" s="171"/>
      <c r="J52" s="30"/>
      <c r="K52" s="30"/>
      <c r="L52" s="30"/>
      <c r="M52" s="30"/>
      <c r="N52" s="31"/>
      <c r="O52" s="30"/>
      <c r="P52" s="10"/>
      <c r="Q52" s="10"/>
      <c r="R52" s="10"/>
      <c r="S52" s="44"/>
      <c r="T52" s="10"/>
      <c r="U52" s="10"/>
      <c r="V52" s="9"/>
      <c r="W52" s="10"/>
      <c r="X52" s="151" t="s">
        <v>2</v>
      </c>
      <c r="Y52" s="171"/>
      <c r="Z52" s="171"/>
      <c r="AA52" s="154"/>
      <c r="AB52" s="155"/>
      <c r="AC52" s="20"/>
      <c r="AD52" s="16"/>
      <c r="AE52" s="21"/>
      <c r="AF52" s="21"/>
      <c r="AG52" s="21"/>
    </row>
    <row r="53" spans="2:33">
      <c r="B53" s="3" t="s">
        <v>95</v>
      </c>
      <c r="C53" s="6"/>
      <c r="D53" s="6"/>
      <c r="E53" s="6"/>
      <c r="F53" s="6"/>
      <c r="M53" s="1"/>
      <c r="N53" s="1"/>
      <c r="O53" s="1"/>
      <c r="P53" s="1"/>
      <c r="Q53" s="1"/>
      <c r="R53" s="1"/>
      <c r="S53" s="1"/>
      <c r="T53" s="1"/>
      <c r="U53" s="1"/>
      <c r="V53" s="6"/>
      <c r="AA53" s="152" t="s">
        <v>96</v>
      </c>
      <c r="AB53" s="152"/>
      <c r="AC53" s="6"/>
      <c r="AD53" s="6"/>
      <c r="AE53" s="6"/>
      <c r="AF53" s="6"/>
      <c r="AG53" s="6"/>
    </row>
  </sheetData>
  <sheetProtection algorithmName="SHA-512" hashValue="hnMx/ywDKBBMl/q645nZWB+xl5WHdNTb6ckr4hZeoHg+1YE4BsZcdTX6x4RsIWslnEhup73fwQbXHHqJR5Q6YQ==" saltValue="eEKNoj8D0SR0h5AsVOCoPg==" spinCount="100000" sheet="1" objects="1" scenarios="1"/>
  <mergeCells count="71">
    <mergeCell ref="H44:N44"/>
    <mergeCell ref="H45:N45"/>
    <mergeCell ref="G42:N42"/>
    <mergeCell ref="B41:D41"/>
    <mergeCell ref="G5:M5"/>
    <mergeCell ref="B5:F5"/>
    <mergeCell ref="F41:N41"/>
    <mergeCell ref="W42:AB42"/>
    <mergeCell ref="H43:N43"/>
    <mergeCell ref="G47:N47"/>
    <mergeCell ref="G46:M46"/>
    <mergeCell ref="B3:D3"/>
    <mergeCell ref="H3:K3"/>
    <mergeCell ref="AA3:AB3"/>
    <mergeCell ref="W3:Y3"/>
    <mergeCell ref="E3:F3"/>
    <mergeCell ref="AA32:AB32"/>
    <mergeCell ref="AA33:AB33"/>
    <mergeCell ref="AA29:AB29"/>
    <mergeCell ref="AA31:AB31"/>
    <mergeCell ref="AA30:AB30"/>
    <mergeCell ref="X44:AB44"/>
    <mergeCell ref="X45:AB45"/>
    <mergeCell ref="N2:X2"/>
    <mergeCell ref="Y2:AB2"/>
    <mergeCell ref="F49:M51"/>
    <mergeCell ref="H52:I52"/>
    <mergeCell ref="Y52:Z52"/>
    <mergeCell ref="AA36:AB36"/>
    <mergeCell ref="W48:AB48"/>
    <mergeCell ref="F48:M48"/>
    <mergeCell ref="AA38:AB38"/>
    <mergeCell ref="W41:AB41"/>
    <mergeCell ref="X43:AB43"/>
    <mergeCell ref="W49:AB51"/>
    <mergeCell ref="X46:AB46"/>
    <mergeCell ref="X47:AB47"/>
    <mergeCell ref="AA39:AB39"/>
    <mergeCell ref="AA37:AB37"/>
    <mergeCell ref="B49:D52"/>
    <mergeCell ref="AA6:AB6"/>
    <mergeCell ref="AA10:AB10"/>
    <mergeCell ref="AA11:AB11"/>
    <mergeCell ref="AA12:AB12"/>
    <mergeCell ref="AA13:AB13"/>
    <mergeCell ref="AA14:AB14"/>
    <mergeCell ref="AA15:AB15"/>
    <mergeCell ref="B48:D48"/>
    <mergeCell ref="B42:D47"/>
    <mergeCell ref="AA7:AB7"/>
    <mergeCell ref="AA8:AB8"/>
    <mergeCell ref="AA9:AB9"/>
    <mergeCell ref="AA27:AB27"/>
    <mergeCell ref="AA28:AB28"/>
    <mergeCell ref="AA25:AB25"/>
    <mergeCell ref="AA53:AB53"/>
    <mergeCell ref="W5:Z5"/>
    <mergeCell ref="AA5:AB5"/>
    <mergeCell ref="AA52:AB52"/>
    <mergeCell ref="AA34:AB34"/>
    <mergeCell ref="AA35:AB35"/>
    <mergeCell ref="AA26:AB26"/>
    <mergeCell ref="AA16:AB16"/>
    <mergeCell ref="AA17:AB17"/>
    <mergeCell ref="AA18:AB18"/>
    <mergeCell ref="AA19:AB19"/>
    <mergeCell ref="AA20:AB20"/>
    <mergeCell ref="AA21:AB21"/>
    <mergeCell ref="AA22:AB22"/>
    <mergeCell ref="AA23:AB23"/>
    <mergeCell ref="AA24:AB24"/>
  </mergeCells>
  <phoneticPr fontId="5" type="noConversion"/>
  <conditionalFormatting sqref="F8:F38">
    <cfRule type="cellIs" dxfId="10" priority="19" stopIfTrue="1" operator="equal">
      <formula>"N"</formula>
    </cfRule>
  </conditionalFormatting>
  <conditionalFormatting sqref="E8:E38">
    <cfRule type="cellIs" dxfId="9" priority="16" operator="equal">
      <formula>"N"</formula>
    </cfRule>
  </conditionalFormatting>
  <conditionalFormatting sqref="G8:L38">
    <cfRule type="expression" dxfId="8" priority="2">
      <formula>$E8="Y"</formula>
    </cfRule>
  </conditionalFormatting>
  <conditionalFormatting sqref="W8:Z38">
    <cfRule type="expression" dxfId="7" priority="4">
      <formula>$E8="Y"</formula>
    </cfRule>
  </conditionalFormatting>
  <conditionalFormatting sqref="G46:M46 G43:H45">
    <cfRule type="expression" dxfId="6" priority="13">
      <formula>ISTSOLL&gt;-ISTSOLLLIMIT</formula>
    </cfRule>
  </conditionalFormatting>
  <conditionalFormatting sqref="W43:AB46">
    <cfRule type="expression" dxfId="5" priority="12">
      <formula>ISTSOLL&lt;ISTSOLLLIMIT</formula>
    </cfRule>
  </conditionalFormatting>
  <conditionalFormatting sqref="N8:N38">
    <cfRule type="expression" dxfId="4" priority="11">
      <formula>SUM(G8:L8)+SUM(W8:Z8)=0</formula>
    </cfRule>
  </conditionalFormatting>
  <conditionalFormatting sqref="E3:F3 L3">
    <cfRule type="cellIs" dxfId="3" priority="7" operator="equal">
      <formula>0</formula>
    </cfRule>
  </conditionalFormatting>
  <conditionalFormatting sqref="G8:L38 O8:U38 W8:Z38 AD8:AG38">
    <cfRule type="expression" dxfId="2" priority="15">
      <formula>OR($F8="Y",$F8="am",$F8="pm",$D8="Sun")</formula>
    </cfRule>
  </conditionalFormatting>
  <conditionalFormatting sqref="B30:Z38">
    <cfRule type="expression" dxfId="1" priority="8">
      <formula>MONTH($B30) &lt;&gt; Month</formula>
    </cfRule>
  </conditionalFormatting>
  <conditionalFormatting sqref="G30:L38">
    <cfRule type="expression" dxfId="0" priority="1">
      <formula>MONTH($B30) &lt;&gt; Month</formula>
    </cfRule>
  </conditionalFormatting>
  <dataValidations count="5">
    <dataValidation type="time" allowBlank="1" showInputMessage="1" showErrorMessage="1" sqref="AD8:AG38" xr:uid="{00000000-0002-0000-0000-000000000000}">
      <formula1>0</formula1>
      <formula2>0.999305555555556</formula2>
    </dataValidation>
    <dataValidation type="time" allowBlank="1" showInputMessage="1" showErrorMessage="1" errorTitle="hh:mm" error="Enter times as hh:mm e.g. 10:30, 11:40 etc" sqref="W8:Z38 G8:L38" xr:uid="{00000000-0002-0000-0000-000001000000}">
      <formula1>0</formula1>
      <formula2>0.999305555555556</formula2>
    </dataValidation>
    <dataValidation type="list" allowBlank="1" showInputMessage="1" showErrorMessage="1" promptTitle="Days outside contract" prompt="Set all days before your contract start date or after your contract end date with the value &quot;Y&quot;. _x000a_" sqref="E8:E38" xr:uid="{00000000-0002-0000-0000-000002000000}">
      <formula1>"Y,N"</formula1>
    </dataValidation>
    <dataValidation type="list" allowBlank="1" showInputMessage="1" showErrorMessage="1" sqref="B2:C2" xr:uid="{00000000-0002-0000-0000-000003000000}">
      <formula1>"Jan,Feb,Mar,Apr,May,Jun,Jul,Aug,Sep,Oct,Nov,Dec"</formula1>
    </dataValidation>
    <dataValidation type="list" allowBlank="1" showInputMessage="1" showErrorMessage="1" promptTitle="Public holiday" prompt="Enter Y for a public holiday. " sqref="F8:F38" xr:uid="{00000000-0002-0000-0000-000004000000}">
      <formula1>"Y,N"</formula1>
    </dataValidation>
  </dataValidations>
  <printOptions horizontalCentered="1"/>
  <pageMargins left="0.2" right="0.2" top="0.2" bottom="0.2" header="0" footer="0"/>
  <pageSetup paperSize="9" scale="70" orientation="portrait" horizontalDpi="360"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9" r:id="rId4" name="Option Button 29">
              <controlPr defaultSize="0" autoFill="0" autoLine="0" autoPict="0">
                <anchor moveWithCells="1">
                  <from>
                    <xdr:col>22</xdr:col>
                    <xdr:colOff>76200</xdr:colOff>
                    <xdr:row>44</xdr:row>
                    <xdr:rowOff>66675</xdr:rowOff>
                  </from>
                  <to>
                    <xdr:col>23</xdr:col>
                    <xdr:colOff>66675</xdr:colOff>
                    <xdr:row>45</xdr:row>
                    <xdr:rowOff>28575</xdr:rowOff>
                  </to>
                </anchor>
              </controlPr>
            </control>
          </mc:Choice>
        </mc:AlternateContent>
        <mc:AlternateContent xmlns:mc="http://schemas.openxmlformats.org/markup-compatibility/2006">
          <mc:Choice Requires="x14">
            <control shapeId="20510" r:id="rId5" name="Option Button 30">
              <controlPr defaultSize="0" autoFill="0" autoLine="0" autoPict="0">
                <anchor moveWithCells="1">
                  <from>
                    <xdr:col>22</xdr:col>
                    <xdr:colOff>76200</xdr:colOff>
                    <xdr:row>43</xdr:row>
                    <xdr:rowOff>9525</xdr:rowOff>
                  </from>
                  <to>
                    <xdr:col>23</xdr:col>
                    <xdr:colOff>66675</xdr:colOff>
                    <xdr:row>44</xdr:row>
                    <xdr:rowOff>0</xdr:rowOff>
                  </to>
                </anchor>
              </controlPr>
            </control>
          </mc:Choice>
        </mc:AlternateContent>
        <mc:AlternateContent xmlns:mc="http://schemas.openxmlformats.org/markup-compatibility/2006">
          <mc:Choice Requires="x14">
            <control shapeId="20511" r:id="rId6" name="Option Button 31">
              <controlPr defaultSize="0" autoFill="0" autoLine="0" autoPict="0">
                <anchor moveWithCells="1">
                  <from>
                    <xdr:col>22</xdr:col>
                    <xdr:colOff>85725</xdr:colOff>
                    <xdr:row>41</xdr:row>
                    <xdr:rowOff>276225</xdr:rowOff>
                  </from>
                  <to>
                    <xdr:col>23</xdr:col>
                    <xdr:colOff>76200</xdr:colOff>
                    <xdr:row>42</xdr:row>
                    <xdr:rowOff>238125</xdr:rowOff>
                  </to>
                </anchor>
              </controlPr>
            </control>
          </mc:Choice>
        </mc:AlternateContent>
        <mc:AlternateContent xmlns:mc="http://schemas.openxmlformats.org/markup-compatibility/2006">
          <mc:Choice Requires="x14">
            <control shapeId="20512" r:id="rId7" name="Option Button 32">
              <controlPr defaultSize="0" autoFill="0" autoLine="0" autoPict="0">
                <anchor moveWithCells="1">
                  <from>
                    <xdr:col>6</xdr:col>
                    <xdr:colOff>28575</xdr:colOff>
                    <xdr:row>41</xdr:row>
                    <xdr:rowOff>266700</xdr:rowOff>
                  </from>
                  <to>
                    <xdr:col>7</xdr:col>
                    <xdr:colOff>47625</xdr:colOff>
                    <xdr:row>42</xdr:row>
                    <xdr:rowOff>228600</xdr:rowOff>
                  </to>
                </anchor>
              </controlPr>
            </control>
          </mc:Choice>
        </mc:AlternateContent>
        <mc:AlternateContent xmlns:mc="http://schemas.openxmlformats.org/markup-compatibility/2006">
          <mc:Choice Requires="x14">
            <control shapeId="20513" r:id="rId8" name="Option Button 33">
              <controlPr defaultSize="0" autoFill="0" autoLine="0" autoPict="0">
                <anchor moveWithCells="1">
                  <from>
                    <xdr:col>6</xdr:col>
                    <xdr:colOff>28575</xdr:colOff>
                    <xdr:row>43</xdr:row>
                    <xdr:rowOff>9525</xdr:rowOff>
                  </from>
                  <to>
                    <xdr:col>7</xdr:col>
                    <xdr:colOff>47625</xdr:colOff>
                    <xdr:row>44</xdr:row>
                    <xdr:rowOff>0</xdr:rowOff>
                  </to>
                </anchor>
              </controlPr>
            </control>
          </mc:Choice>
        </mc:AlternateContent>
        <mc:AlternateContent xmlns:mc="http://schemas.openxmlformats.org/markup-compatibility/2006">
          <mc:Choice Requires="x14">
            <control shapeId="20514" r:id="rId9" name="Option Button 34">
              <controlPr defaultSize="0" autoFill="0" autoLine="0" autoPict="0">
                <anchor moveWithCells="1">
                  <from>
                    <xdr:col>6</xdr:col>
                    <xdr:colOff>28575</xdr:colOff>
                    <xdr:row>44</xdr:row>
                    <xdr:rowOff>47625</xdr:rowOff>
                  </from>
                  <to>
                    <xdr:col>7</xdr:col>
                    <xdr:colOff>38100</xdr:colOff>
                    <xdr:row>45</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8" id="{117C0BB5-ED44-4AED-8CC7-E1B9368079A4}">
            <x14:iconSet iconSet="3Symbols2" custom="1">
              <x14:cfvo type="percent">
                <xm:f>0</xm:f>
              </x14:cfvo>
              <x14:cfvo type="num" gte="0">
                <xm:f>0</xm:f>
              </x14:cfvo>
              <x14:cfvo type="num" gte="0">
                <xm:f>12</xm:f>
              </x14:cfvo>
              <x14:cfIcon iconSet="NoIcons" iconId="0"/>
              <x14:cfIcon iconSet="NoIcons" iconId="0"/>
              <x14:cfIcon iconSet="3Symbols2" iconId="1"/>
            </x14:iconSet>
          </x14:cfRule>
          <xm:sqref>M8:M38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D16"/>
  <sheetViews>
    <sheetView showGridLines="0" showRowColHeaders="0" topLeftCell="A12" workbookViewId="0">
      <selection activeCell="C13" sqref="C13"/>
    </sheetView>
  </sheetViews>
  <sheetFormatPr defaultColWidth="9" defaultRowHeight="12"/>
  <cols>
    <col min="1" max="1" width="2.5703125" customWidth="1"/>
    <col min="2" max="2" width="29.85546875" style="42" customWidth="1"/>
    <col min="3" max="3" width="83.140625" style="32" customWidth="1"/>
    <col min="4" max="4" width="61.140625" customWidth="1"/>
  </cols>
  <sheetData>
    <row r="1" spans="2:4" ht="18.75" thickBot="1">
      <c r="B1" s="198" t="s">
        <v>40</v>
      </c>
      <c r="C1" s="198"/>
      <c r="D1" s="198"/>
    </row>
    <row r="2" spans="2:4" ht="62.25" customHeight="1">
      <c r="B2" s="39" t="s">
        <v>41</v>
      </c>
      <c r="C2" s="36" t="s">
        <v>65</v>
      </c>
      <c r="D2" s="33"/>
    </row>
    <row r="3" spans="2:4" ht="75.75" customHeight="1">
      <c r="B3" s="40" t="s">
        <v>39</v>
      </c>
      <c r="C3" s="37" t="s">
        <v>55</v>
      </c>
      <c r="D3" s="34"/>
    </row>
    <row r="4" spans="2:4" ht="75" customHeight="1">
      <c r="B4" s="40" t="s">
        <v>42</v>
      </c>
      <c r="C4" s="37" t="s">
        <v>56</v>
      </c>
      <c r="D4" s="34"/>
    </row>
    <row r="5" spans="2:4" ht="86.25" customHeight="1">
      <c r="B5" s="40" t="s">
        <v>43</v>
      </c>
      <c r="C5" s="37" t="s">
        <v>66</v>
      </c>
      <c r="D5" s="34"/>
    </row>
    <row r="6" spans="2:4" ht="113.25" customHeight="1">
      <c r="B6" s="40" t="s">
        <v>57</v>
      </c>
      <c r="C6" s="37" t="s">
        <v>67</v>
      </c>
      <c r="D6" s="34"/>
    </row>
    <row r="7" spans="2:4" ht="106.5" customHeight="1">
      <c r="B7" s="40" t="s">
        <v>38</v>
      </c>
      <c r="C7" s="37" t="s">
        <v>73</v>
      </c>
      <c r="D7" s="34"/>
    </row>
    <row r="8" spans="2:4" ht="96">
      <c r="B8" s="40" t="s">
        <v>6</v>
      </c>
      <c r="C8" s="37" t="s">
        <v>99</v>
      </c>
      <c r="D8" s="34"/>
    </row>
    <row r="9" spans="2:4" ht="41.25" customHeight="1">
      <c r="B9" s="40" t="s">
        <v>19</v>
      </c>
      <c r="C9" s="37" t="s">
        <v>98</v>
      </c>
      <c r="D9" s="34"/>
    </row>
    <row r="10" spans="2:4" ht="180">
      <c r="B10" s="40" t="s">
        <v>36</v>
      </c>
      <c r="C10" s="37" t="s">
        <v>69</v>
      </c>
      <c r="D10" s="34"/>
    </row>
    <row r="11" spans="2:4" ht="132" customHeight="1">
      <c r="B11" s="40" t="s">
        <v>60</v>
      </c>
      <c r="C11" s="37" t="s">
        <v>63</v>
      </c>
      <c r="D11" s="34"/>
    </row>
    <row r="12" spans="2:4" ht="70.5" customHeight="1">
      <c r="B12" s="40" t="s">
        <v>44</v>
      </c>
      <c r="C12" s="37" t="s">
        <v>64</v>
      </c>
      <c r="D12" s="34"/>
    </row>
    <row r="13" spans="2:4" ht="154.5" customHeight="1">
      <c r="B13" s="40" t="s">
        <v>47</v>
      </c>
      <c r="C13" s="37" t="s">
        <v>100</v>
      </c>
      <c r="D13" s="34"/>
    </row>
    <row r="14" spans="2:4" ht="62.25" customHeight="1">
      <c r="B14" s="40" t="s">
        <v>45</v>
      </c>
      <c r="C14" s="37" t="s">
        <v>58</v>
      </c>
      <c r="D14" s="34"/>
    </row>
    <row r="15" spans="2:4" ht="52.5" customHeight="1">
      <c r="B15" s="40" t="s">
        <v>46</v>
      </c>
      <c r="C15" s="37" t="s">
        <v>59</v>
      </c>
      <c r="D15" s="34"/>
    </row>
    <row r="16" spans="2:4" ht="30.75" customHeight="1" thickBot="1">
      <c r="B16" s="41" t="s">
        <v>7</v>
      </c>
      <c r="C16" s="38" t="s">
        <v>68</v>
      </c>
      <c r="D16" s="35"/>
    </row>
  </sheetData>
  <mergeCells count="1">
    <mergeCell ref="B1:D1"/>
  </mergeCells>
  <pageMargins left="0.75" right="0.75" top="1" bottom="1" header="0.5" footer="0.5"/>
  <pageSetup paperSize="9" orientation="portrait" horizontalDpi="96" verticalDpi="96"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15"/>
  <sheetViews>
    <sheetView workbookViewId="0">
      <selection activeCell="A15" sqref="A15"/>
    </sheetView>
  </sheetViews>
  <sheetFormatPr defaultColWidth="9" defaultRowHeight="12"/>
  <cols>
    <col min="1" max="1" width="95.140625" style="5" customWidth="1"/>
  </cols>
  <sheetData>
    <row r="1" spans="1:1">
      <c r="A1" s="5" t="s">
        <v>74</v>
      </c>
    </row>
    <row r="2" spans="1:1">
      <c r="A2" s="5" t="s">
        <v>75</v>
      </c>
    </row>
    <row r="4" spans="1:1">
      <c r="A4" s="5" t="s">
        <v>83</v>
      </c>
    </row>
    <row r="5" spans="1:1">
      <c r="A5" s="5" t="s">
        <v>76</v>
      </c>
    </row>
    <row r="7" spans="1:1">
      <c r="A7" s="5" t="s">
        <v>77</v>
      </c>
    </row>
    <row r="8" spans="1:1">
      <c r="A8" s="5" t="s">
        <v>78</v>
      </c>
    </row>
    <row r="9" spans="1:1">
      <c r="A9" s="5" t="s">
        <v>79</v>
      </c>
    </row>
    <row r="11" spans="1:1" ht="24">
      <c r="A11" s="5" t="s">
        <v>80</v>
      </c>
    </row>
    <row r="13" spans="1:1" ht="24">
      <c r="A13" s="5" t="s">
        <v>81</v>
      </c>
    </row>
    <row r="15" spans="1:1">
      <c r="A15" s="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Timesheet</vt:lpstr>
      <vt:lpstr>Guidelines</vt:lpstr>
      <vt:lpstr>Calculations</vt:lpstr>
      <vt:lpstr>Timesheet!DailyHrs</vt:lpstr>
      <vt:lpstr>Timesheet!ISTSOLL</vt:lpstr>
      <vt:lpstr>ISTSOLLLIMIT</vt:lpstr>
      <vt:lpstr>Month</vt:lpstr>
      <vt:lpstr>Timesheet!monthname</vt:lpstr>
      <vt:lpstr>Timesheet!Pensum</vt:lpstr>
      <vt:lpstr>Timesheet!Print_Area</vt:lpstr>
      <vt:lpstr>Timesheet!WeeklyHrs</vt:lpstr>
      <vt:lpstr>Timesheet!Year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OpenLAN (PC) Release</dc:creator>
  <cp:lastModifiedBy>Steven Clothier</cp:lastModifiedBy>
  <cp:lastPrinted>2017-12-28T13:15:48Z</cp:lastPrinted>
  <dcterms:created xsi:type="dcterms:W3CDTF">1999-02-03T17:43:10Z</dcterms:created>
  <dcterms:modified xsi:type="dcterms:W3CDTF">2022-12-05T09:38:05Z</dcterms:modified>
</cp:coreProperties>
</file>